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50.10.91\210_保健福祉部\介護保険課\管理係\非公開\05.管理係各事務関係\4.処遇改善加算\R2~\R06\03_国通知【確定】\"/>
    </mc:Choice>
  </mc:AlternateContent>
  <bookViews>
    <workbookView xWindow="0" yWindow="0" windowWidth="11940" windowHeight="1090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<sst xmlns="http://schemas.openxmlformats.org/spreadsheetml/2006/main" count="6878" uniqueCount="2437">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</sst>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xmlns=""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xmlns=""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xmlns=""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xmlns=""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xmlns=""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xmlns=""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xmlns=""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xmlns=""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xmlns=""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xmlns=""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xmlns=""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xmlns=""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xmlns=""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xmlns=""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xmlns=""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xmlns=""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xmlns=""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xmlns=""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xmlns=""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xmlns=""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xmlns=""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xmlns=""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xmlns=""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xmlns=""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xmlns=""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xmlns=""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xmlns=""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xmlns=""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xmlns=""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xmlns=""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xmlns=""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xmlns=""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xmlns=""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xmlns=""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xmlns=""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xmlns=""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xmlns=""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xmlns=""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xmlns=""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xmlns=""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xmlns=""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xmlns=""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xmlns=""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xmlns=""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xmlns=""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xmlns=""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xmlns=""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xmlns=""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xmlns=""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xmlns=""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xmlns=""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xmlns=""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xmlns=""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xmlns=""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xmlns=""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xmlns=""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xmlns=""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xmlns=""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xmlns=""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xmlns=""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xmlns=""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xmlns=""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xmlns=""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29"/>
              <a:ext cx="304800" cy="714371"/>
              <a:chOff x="4479758" y="4496298"/>
              <a:chExt cx="301792" cy="78004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xmlns="" id="{00000000-0008-0000-0900-0000036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xmlns=""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xmlns="" id="{00000000-0008-0000-0900-0000056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894"/>
              <a:ext cx="304800" cy="698098"/>
              <a:chOff x="4549825" y="5456608"/>
              <a:chExt cx="308371" cy="76289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xmlns="" id="{00000000-0008-0000-0900-0000066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xmlns=""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xmlns=""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xmlns=""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xmlns=""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33"/>
              <a:ext cx="304800" cy="371467"/>
              <a:chOff x="5763126" y="8931943"/>
              <a:chExt cx="301792" cy="494769"/>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xmlns="" id="{00000000-0008-0000-0900-00000B6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xmlns="" id="{00000000-0008-0000-0900-00000C6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xmlns=""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xmlns=""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xmlns=""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xmlns=""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69"/>
              <a:ext cx="304800" cy="638177"/>
              <a:chOff x="4549825" y="6438946"/>
              <a:chExt cx="308371" cy="77926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xmlns="" id="{00000000-0008-0000-0900-0000116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xmlns=""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xmlns="" id="{00000000-0008-0000-0900-0000136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xmlns=""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xmlns=""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xmlns=""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xmlns=""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xmlns=""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xmlns=""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xmlns=""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xmlns=""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xmlns=""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xmlns=""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4" y="8154128"/>
              <a:ext cx="220580" cy="694580"/>
              <a:chOff x="5767613" y="8168777"/>
              <a:chExt cx="217578" cy="79244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xmlns="" id="{00000000-0008-0000-0900-00001E6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xmlns=""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xmlns=""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xmlns=""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xmlns=""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xmlns=""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xmlns=""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xmlns=""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xmlns=""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xmlns=""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xmlns=""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xmlns=""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xmlns=""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xmlns=""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xmlns=""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36" y="8146763"/>
              <a:ext cx="200248" cy="744696"/>
              <a:chOff x="4538969" y="8166084"/>
              <a:chExt cx="208607" cy="749753"/>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xmlns="" id="{00000000-0008-0000-0900-00002D6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xmlns="" id="{00000000-0008-0000-0900-00002E6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xmlns=""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59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xmlns="" id="{00000000-0008-0000-0900-0000306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xmlns="" id="{00000000-0008-0000-0900-0000316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6"/>
              <a:ext cx="304800" cy="400049"/>
              <a:chOff x="4501773" y="3772594"/>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xmlns="" id="{00000000-0008-0000-0A00-000001380100}"/>
                  </a:ext>
                </a:extLst>
              </xdr:cNvPr>
              <xdr:cNvSpPr/>
            </xdr:nvSpPr>
            <xdr:spPr bwMode="auto">
              <a:xfrm>
                <a:off x="4501773" y="377259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xmlns="" id="{00000000-0008-0000-0A00-000002380100}"/>
                  </a:ext>
                </a:extLst>
              </xdr:cNvPr>
              <xdr:cNvSpPr/>
            </xdr:nvSpPr>
            <xdr:spPr bwMode="auto">
              <a:xfrm>
                <a:off x="4501773" y="4021324"/>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8"/>
              <a:ext cx="304800" cy="714373"/>
              <a:chOff x="4479758" y="4496297"/>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xmlns="" id="{00000000-0008-0000-0A00-000003380100}"/>
                  </a:ext>
                </a:extLst>
              </xdr:cNvPr>
              <xdr:cNvSpPr/>
            </xdr:nvSpPr>
            <xdr:spPr bwMode="auto">
              <a:xfrm>
                <a:off x="4479758" y="4496297"/>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xmlns=""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xmlns="" id="{00000000-0008-0000-0A00-000005380100}"/>
                  </a:ext>
                </a:extLst>
              </xdr:cNvPr>
              <xdr:cNvSpPr/>
            </xdr:nvSpPr>
            <xdr:spPr bwMode="auto">
              <a:xfrm>
                <a:off x="4479758" y="502821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903"/>
              <a:ext cx="304800" cy="698083"/>
              <a:chOff x="4549825" y="5456624"/>
              <a:chExt cx="308371" cy="76287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xmlns="" id="{00000000-0008-0000-0A00-000006380100}"/>
                  </a:ext>
                </a:extLst>
              </xdr:cNvPr>
              <xdr:cNvSpPr/>
            </xdr:nvSpPr>
            <xdr:spPr bwMode="auto">
              <a:xfrm>
                <a:off x="4549825" y="5456624"/>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xmlns=""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xmlns=""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xmlns=""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xmlns=""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33"/>
              <a:ext cx="304800" cy="371494"/>
              <a:chOff x="5763126" y="8931948"/>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xmlns="" id="{00000000-0008-0000-0A00-00000B380100}"/>
                  </a:ext>
                </a:extLst>
              </xdr:cNvPr>
              <xdr:cNvSpPr/>
            </xdr:nvSpPr>
            <xdr:spPr bwMode="auto">
              <a:xfrm>
                <a:off x="5763126" y="893194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xmlns="" id="{00000000-0008-0000-0A00-00000C3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xmlns=""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xmlns=""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xmlns=""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xmlns=""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66"/>
              <a:ext cx="304800" cy="638176"/>
              <a:chOff x="4549825" y="6438963"/>
              <a:chExt cx="308371" cy="779257"/>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xmlns="" id="{00000000-0008-0000-0A00-000011380100}"/>
                  </a:ext>
                </a:extLst>
              </xdr:cNvPr>
              <xdr:cNvSpPr/>
            </xdr:nvSpPr>
            <xdr:spPr bwMode="auto">
              <a:xfrm>
                <a:off x="4549825" y="6438963"/>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xmlns=""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xmlns="" id="{00000000-0008-0000-0A00-0000133801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xmlns=""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xmlns=""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xmlns=""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xmlns=""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xmlns=""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xmlns=""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xmlns=""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xmlns=""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xmlns=""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xmlns=""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88" y="8154121"/>
              <a:ext cx="220586" cy="694605"/>
              <a:chOff x="5767504" y="8168729"/>
              <a:chExt cx="217622" cy="79256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xmlns="" id="{00000000-0008-0000-0A00-00001E380100}"/>
                  </a:ext>
                </a:extLst>
              </xdr:cNvPr>
              <xdr:cNvSpPr/>
            </xdr:nvSpPr>
            <xdr:spPr bwMode="auto">
              <a:xfrm>
                <a:off x="5768057" y="8168729"/>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xmlns="" id="{00000000-0008-0000-0A00-00001F380100}"/>
                  </a:ext>
                </a:extLst>
              </xdr:cNvPr>
              <xdr:cNvSpPr/>
            </xdr:nvSpPr>
            <xdr:spPr bwMode="auto">
              <a:xfrm>
                <a:off x="5767504" y="8723172"/>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xmlns=""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xmlns=""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xmlns=""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xmlns=""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xmlns=""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xmlns=""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xmlns=""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xmlns=""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xmlns=""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xmlns=""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xmlns=""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xmlns=""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xmlns=""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22"/>
              <a:chOff x="4539010" y="816600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xmlns="" id="{00000000-0008-0000-0A00-00002D380100}"/>
                  </a:ext>
                </a:extLst>
              </xdr:cNvPr>
              <xdr:cNvSpPr/>
            </xdr:nvSpPr>
            <xdr:spPr bwMode="auto">
              <a:xfrm>
                <a:off x="4540550"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xmlns="" id="{00000000-0008-0000-0A00-00002E380100}"/>
                  </a:ext>
                </a:extLst>
              </xdr:cNvPr>
              <xdr:cNvSpPr/>
            </xdr:nvSpPr>
            <xdr:spPr bwMode="auto">
              <a:xfrm>
                <a:off x="4539010" y="864071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xmlns=""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58"/>
              <a:ext cx="207416" cy="718629"/>
              <a:chOff x="5898938" y="730524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xmlns="" id="{00000000-0008-0000-0A00-000051380100}"/>
                  </a:ext>
                </a:extLst>
              </xdr:cNvPr>
              <xdr:cNvSpPr/>
            </xdr:nvSpPr>
            <xdr:spPr bwMode="auto">
              <a:xfrm>
                <a:off x="5898938"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xmlns="" id="{00000000-0008-0000-0A00-000052380100}"/>
                  </a:ext>
                </a:extLst>
              </xdr:cNvPr>
              <xdr:cNvSpPr/>
            </xdr:nvSpPr>
            <xdr:spPr bwMode="auto">
              <a:xfrm>
                <a:off x="5900073"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63913" y="4224427"/>
              <a:ext cx="304440" cy="406161"/>
              <a:chOff x="4501773" y="3772565"/>
              <a:chExt cx="303832" cy="48689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xmlns=""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xmlns=""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54388" y="4789997"/>
              <a:ext cx="304440" cy="722282"/>
              <a:chOff x="4479758" y="4496274"/>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xmlns="" id="{00000000-0008-0000-0100-00000B4C0000}"/>
                  </a:ext>
                </a:extLst>
              </xdr:cNvPr>
              <xdr:cNvSpPr/>
            </xdr:nvSpPr>
            <xdr:spPr bwMode="auto">
              <a:xfrm>
                <a:off x="4479758" y="449627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xmlns=""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xmlns=""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54388" y="5670608"/>
              <a:ext cx="304440" cy="705997"/>
              <a:chOff x="4549825" y="5456620"/>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xmlns="" id="{00000000-0008-0000-0100-00001A4C0000}"/>
                  </a:ext>
                </a:extLst>
              </xdr:cNvPr>
              <xdr:cNvSpPr/>
            </xdr:nvSpPr>
            <xdr:spPr bwMode="auto">
              <a:xfrm>
                <a:off x="4549825" y="545662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xmlns=""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xmlns=""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xmlns=""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xmlns=""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938208" y="9079743"/>
              <a:ext cx="304441" cy="377585"/>
              <a:chOff x="5763126" y="8931913"/>
              <a:chExt cx="301792" cy="49477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xmlns="" id="{00000000-0008-0000-0100-0000354C0000}"/>
                  </a:ext>
                </a:extLst>
              </xdr:cNvPr>
              <xdr:cNvSpPr/>
            </xdr:nvSpPr>
            <xdr:spPr bwMode="auto">
              <a:xfrm>
                <a:off x="5763126" y="893191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xmlns="" id="{00000000-0008-0000-0100-0000364C0000}"/>
                  </a:ext>
                </a:extLst>
              </xdr:cNvPr>
              <xdr:cNvSpPr/>
            </xdr:nvSpPr>
            <xdr:spPr bwMode="auto">
              <a:xfrm>
                <a:off x="5763126" y="920760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54388" y="6551223"/>
              <a:ext cx="304440" cy="648239"/>
              <a:chOff x="4549825" y="6438940"/>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xmlns=""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xmlns=""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xmlns="" id="{00000000-0008-0000-0100-00001F4C0000}"/>
                  </a:ext>
                </a:extLst>
              </xdr:cNvPr>
              <xdr:cNvSpPr/>
            </xdr:nvSpPr>
            <xdr:spPr bwMode="auto">
              <a:xfrm>
                <a:off x="4549825" y="6999128"/>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941832" y="8195819"/>
              <a:ext cx="220218" cy="702498"/>
              <a:chOff x="5767615" y="8168780"/>
              <a:chExt cx="217575"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xmlns="" id="{00000000-0008-0000-0100-00005B4C0000}"/>
                  </a:ext>
                </a:extLst>
              </xdr:cNvPr>
              <xdr:cNvSpPr/>
            </xdr:nvSpPr>
            <xdr:spPr bwMode="auto">
              <a:xfrm>
                <a:off x="5768117" y="816878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xmlns="" id="{00000000-0008-0000-0100-00005C4C0000}"/>
                  </a:ext>
                </a:extLst>
              </xdr:cNvPr>
              <xdr:cNvSpPr/>
            </xdr:nvSpPr>
            <xdr:spPr bwMode="auto">
              <a:xfrm>
                <a:off x="5767615" y="872308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xmlns=""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xmlns=""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xmlns=""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xmlns=""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xmlns=""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xmlns=""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xmlns=""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63069" y="8187548"/>
              <a:ext cx="199888" cy="759638"/>
              <a:chOff x="4538964" y="8166044"/>
              <a:chExt cx="208649" cy="74980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xmlns="" id="{00000000-0008-0000-0100-0000B64C0000}"/>
                  </a:ext>
                </a:extLst>
              </xdr:cNvPr>
              <xdr:cNvSpPr/>
            </xdr:nvSpPr>
            <xdr:spPr bwMode="auto">
              <a:xfrm>
                <a:off x="4540504" y="816604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xmlns="" id="{00000000-0008-0000-0100-0000B74C0000}"/>
                  </a:ext>
                </a:extLst>
              </xdr:cNvPr>
              <xdr:cNvSpPr/>
            </xdr:nvSpPr>
            <xdr:spPr bwMode="auto">
              <a:xfrm>
                <a:off x="4538964" y="8640728"/>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946600" y="7334626"/>
              <a:ext cx="304443" cy="726975"/>
              <a:chOff x="5809589" y="729059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xmlns="" id="{00000000-0008-0000-0100-0000E94C0000}"/>
                  </a:ext>
                </a:extLst>
              </xdr:cNvPr>
              <xdr:cNvSpPr/>
            </xdr:nvSpPr>
            <xdr:spPr bwMode="auto">
              <a:xfrm>
                <a:off x="5809589" y="729059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xmlns=""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xmlns=""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xmlns=""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xmlns=""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xmlns=""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xmlns=""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xmlns=""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xmlns=""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xmlns=""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29"/>
              <a:ext cx="304800" cy="714371"/>
              <a:chOff x="4479758" y="4496298"/>
              <a:chExt cx="301792" cy="78004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xmlns="" id="{00000000-0008-0000-0200-0000034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xmlns=""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xmlns="" id="{00000000-0008-0000-0200-0000054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894"/>
              <a:ext cx="304800" cy="698098"/>
              <a:chOff x="4549825" y="5456608"/>
              <a:chExt cx="308371" cy="76289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xmlns="" id="{00000000-0008-0000-0200-0000064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xmlns=""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xmlns=""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xmlns=""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xmlns=""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33"/>
              <a:ext cx="304800" cy="371467"/>
              <a:chOff x="5763126" y="8931943"/>
              <a:chExt cx="301792" cy="494769"/>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xmlns="" id="{00000000-0008-0000-0200-00000B4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xmlns="" id="{00000000-0008-0000-0200-00000C4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xmlns=""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xmlns=""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xmlns=""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xmlns=""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69"/>
              <a:ext cx="304800" cy="638177"/>
              <a:chOff x="4549825" y="6438946"/>
              <a:chExt cx="308371" cy="77926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xmlns="" id="{00000000-0008-0000-0200-0000114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xmlns=""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xmlns="" id="{00000000-0008-0000-0200-0000134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xmlns=""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xmlns=""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xmlns=""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xmlns=""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xmlns=""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xmlns=""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xmlns=""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xmlns=""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xmlns=""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xmlns=""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4" y="8154128"/>
              <a:ext cx="220580" cy="694580"/>
              <a:chOff x="5767613" y="8168777"/>
              <a:chExt cx="217578" cy="79244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xmlns="" id="{00000000-0008-0000-0200-00001E4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xmlns="" id="{00000000-0008-0000-0200-00001F4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xmlns=""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xmlns=""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xmlns=""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xmlns=""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xmlns=""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xmlns=""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xmlns=""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xmlns=""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xmlns=""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xmlns=""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xmlns=""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xmlns=""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xmlns=""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36" y="8146763"/>
              <a:ext cx="200248" cy="744696"/>
              <a:chOff x="4538969" y="8166084"/>
              <a:chExt cx="208607" cy="749753"/>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xmlns="" id="{00000000-0008-0000-0200-00002D4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xmlns="" id="{00000000-0008-0000-0200-00002E4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xmlns=""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59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xmlns="" id="{00000000-0008-0000-0200-0000304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xmlns="" id="{00000000-0008-0000-0200-0000314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xmlns=""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xmlns=""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29"/>
              <a:ext cx="304800" cy="714371"/>
              <a:chOff x="4479758" y="4496298"/>
              <a:chExt cx="301792" cy="78004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xmlns="" id="{00000000-0008-0000-0300-0000034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xmlns=""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xmlns="" id="{00000000-0008-0000-0300-0000054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894"/>
              <a:ext cx="304800" cy="698098"/>
              <a:chOff x="4549825" y="5456608"/>
              <a:chExt cx="308371" cy="76289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xmlns="" id="{00000000-0008-0000-0300-0000064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xmlns=""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xmlns=""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xmlns=""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xmlns=""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33"/>
              <a:ext cx="304800" cy="371467"/>
              <a:chOff x="5763126" y="8931943"/>
              <a:chExt cx="301792" cy="494769"/>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xmlns="" id="{00000000-0008-0000-0300-00000B4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xmlns="" id="{00000000-0008-0000-0300-00000C4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xmlns=""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xmlns=""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xmlns=""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xmlns=""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69"/>
              <a:ext cx="304800" cy="638177"/>
              <a:chOff x="4549825" y="6438946"/>
              <a:chExt cx="308371" cy="77926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xmlns="" id="{00000000-0008-0000-0300-0000114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xmlns=""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xmlns="" id="{00000000-0008-0000-0300-0000134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xmlns=""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xmlns=""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xmlns=""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xmlns=""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xmlns=""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xmlns=""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xmlns=""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xmlns=""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xmlns=""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xmlns=""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4" y="8154128"/>
              <a:ext cx="220580" cy="694580"/>
              <a:chOff x="5767613" y="8168777"/>
              <a:chExt cx="217578" cy="79244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xmlns="" id="{00000000-0008-0000-0300-00001E4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xmlns=""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xmlns=""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xmlns=""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xmlns=""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xmlns=""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xmlns=""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xmlns=""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xmlns=""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xmlns=""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xmlns=""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xmlns=""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xmlns=""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xmlns=""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xmlns=""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36" y="8146763"/>
              <a:ext cx="200248" cy="744696"/>
              <a:chOff x="4538969" y="8166084"/>
              <a:chExt cx="208607" cy="749753"/>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xmlns="" id="{00000000-0008-0000-0300-00002D4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xmlns="" id="{00000000-0008-0000-0300-00002E4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xmlns=""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59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xmlns="" id="{00000000-0008-0000-0300-0000304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xmlns="" id="{00000000-0008-0000-0300-0000314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xmlns=""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xmlns=""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29"/>
              <a:ext cx="304800" cy="714371"/>
              <a:chOff x="4479758" y="4496298"/>
              <a:chExt cx="301792" cy="78004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xmlns="" id="{00000000-0008-0000-0400-0000035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xmlns=""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xmlns="" id="{00000000-0008-0000-0400-0000055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894"/>
              <a:ext cx="304800" cy="698098"/>
              <a:chOff x="4549825" y="5456608"/>
              <a:chExt cx="308371" cy="76289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xmlns="" id="{00000000-0008-0000-0400-0000065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xmlns=""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xmlns=""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xmlns=""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xmlns=""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33"/>
              <a:ext cx="304800" cy="371467"/>
              <a:chOff x="5763126" y="8931943"/>
              <a:chExt cx="301792" cy="494769"/>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xmlns="" id="{00000000-0008-0000-0400-00000B5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xmlns="" id="{00000000-0008-0000-0400-00000C5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xmlns=""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xmlns=""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xmlns=""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xmlns=""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69"/>
              <a:ext cx="304800" cy="638177"/>
              <a:chOff x="4549825" y="6438946"/>
              <a:chExt cx="308371" cy="77926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xmlns="" id="{00000000-0008-0000-0400-0000115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xmlns=""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xmlns="" id="{00000000-0008-0000-0400-0000135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xmlns=""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xmlns=""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xmlns=""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xmlns=""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xmlns=""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xmlns=""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xmlns=""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xmlns=""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xmlns=""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xmlns=""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4" y="8154128"/>
              <a:ext cx="220580" cy="694580"/>
              <a:chOff x="5767613" y="8168777"/>
              <a:chExt cx="217578" cy="79244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xmlns="" id="{00000000-0008-0000-0400-00001E5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xmlns=""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xmlns=""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xmlns=""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xmlns=""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xmlns=""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xmlns=""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xmlns=""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xmlns=""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xmlns=""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xmlns=""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xmlns=""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xmlns=""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xmlns=""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xmlns=""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36" y="8146763"/>
              <a:ext cx="200248" cy="744696"/>
              <a:chOff x="4538969" y="8166084"/>
              <a:chExt cx="208607" cy="749753"/>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xmlns="" id="{00000000-0008-0000-0400-00002D5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xmlns="" id="{00000000-0008-0000-0400-00002E5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xmlns=""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59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xmlns="" id="{00000000-0008-0000-0400-0000305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xmlns="" id="{00000000-0008-0000-0400-0000315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xmlns=""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xmlns=""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29"/>
              <a:ext cx="304800" cy="714371"/>
              <a:chOff x="4479758" y="4496298"/>
              <a:chExt cx="301792" cy="78004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xmlns="" id="{00000000-0008-0000-0500-00000354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xmlns=""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xmlns="" id="{00000000-0008-0000-0500-00000554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894"/>
              <a:ext cx="304800" cy="698098"/>
              <a:chOff x="4549825" y="5456608"/>
              <a:chExt cx="308371" cy="76289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xmlns="" id="{00000000-0008-0000-0500-00000654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xmlns=""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xmlns=""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xmlns=""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xmlns=""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33"/>
              <a:ext cx="304800" cy="371467"/>
              <a:chOff x="5763126" y="8931943"/>
              <a:chExt cx="301792" cy="494769"/>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xmlns="" id="{00000000-0008-0000-0500-00000B54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xmlns="" id="{00000000-0008-0000-0500-00000C54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xmlns=""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xmlns=""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xmlns=""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xmlns=""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69"/>
              <a:ext cx="304800" cy="638177"/>
              <a:chOff x="4549825" y="6438946"/>
              <a:chExt cx="308371" cy="77926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xmlns="" id="{00000000-0008-0000-0500-00001154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xmlns=""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xmlns="" id="{00000000-0008-0000-0500-00001354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xmlns=""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xmlns=""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xmlns=""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xmlns=""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xmlns=""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xmlns=""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xmlns=""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xmlns=""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xmlns=""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xmlns=""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4" y="8154128"/>
              <a:ext cx="220580" cy="694580"/>
              <a:chOff x="5767613" y="8168777"/>
              <a:chExt cx="217578" cy="79244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xmlns="" id="{00000000-0008-0000-0500-00001E54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xmlns=""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xmlns=""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xmlns=""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xmlns=""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xmlns=""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xmlns=""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xmlns=""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xmlns=""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xmlns=""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xmlns=""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xmlns=""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xmlns=""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xmlns=""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xmlns=""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36" y="8146763"/>
              <a:ext cx="200248" cy="744696"/>
              <a:chOff x="4538969" y="8166084"/>
              <a:chExt cx="208607" cy="749753"/>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xmlns="" id="{00000000-0008-0000-0500-00002D54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xmlns="" id="{00000000-0008-0000-0500-00002E54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xmlns=""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59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xmlns="" id="{00000000-0008-0000-0500-00003054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xmlns="" id="{00000000-0008-0000-0500-00003154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xmlns=""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xmlns=""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29"/>
              <a:ext cx="304800" cy="714371"/>
              <a:chOff x="4479758" y="4496298"/>
              <a:chExt cx="301792" cy="78004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xmlns="" id="{00000000-0008-0000-0600-00000358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xmlns=""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xmlns="" id="{00000000-0008-0000-0600-00000558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894"/>
              <a:ext cx="304800" cy="698098"/>
              <a:chOff x="4549825" y="5456608"/>
              <a:chExt cx="308371" cy="76289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xmlns="" id="{00000000-0008-0000-0600-00000658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xmlns=""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xmlns=""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xmlns=""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xmlns=""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33"/>
              <a:ext cx="304800" cy="371467"/>
              <a:chOff x="5763126" y="8931943"/>
              <a:chExt cx="301792" cy="494769"/>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xmlns="" id="{00000000-0008-0000-0600-00000B58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xmlns="" id="{00000000-0008-0000-0600-00000C5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xmlns=""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xmlns=""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xmlns=""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xmlns=""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69"/>
              <a:ext cx="304800" cy="638177"/>
              <a:chOff x="4549825" y="6438946"/>
              <a:chExt cx="308371" cy="77926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xmlns="" id="{00000000-0008-0000-0600-00001158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xmlns=""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xmlns="" id="{00000000-0008-0000-0600-00001358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xmlns=""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xmlns=""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xmlns=""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xmlns=""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xmlns=""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xmlns=""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xmlns=""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xmlns=""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xmlns=""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xmlns=""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4" y="8154128"/>
              <a:ext cx="220580" cy="694580"/>
              <a:chOff x="5767613" y="8168777"/>
              <a:chExt cx="217578" cy="79244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xmlns="" id="{00000000-0008-0000-0600-00001E58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xmlns=""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xmlns=""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xmlns=""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xmlns=""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xmlns=""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xmlns=""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xmlns=""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xmlns=""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xmlns=""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xmlns=""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xmlns=""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xmlns=""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xmlns=""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xmlns=""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36" y="8146763"/>
              <a:ext cx="200248" cy="744696"/>
              <a:chOff x="4538969" y="8166084"/>
              <a:chExt cx="208607" cy="749753"/>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xmlns="" id="{00000000-0008-0000-0600-00002D58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xmlns="" id="{00000000-0008-0000-0600-00002E58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xmlns=""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59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xmlns="" id="{00000000-0008-0000-0600-00003058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xmlns="" id="{00000000-0008-0000-0600-00003158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xmlns=""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xmlns=""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29"/>
              <a:ext cx="304800" cy="714371"/>
              <a:chOff x="4479758" y="4496298"/>
              <a:chExt cx="301792" cy="78004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xmlns="" id="{00000000-0008-0000-0700-0000035C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xmlns=""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xmlns="" id="{00000000-0008-0000-0700-0000055C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894"/>
              <a:ext cx="304800" cy="698098"/>
              <a:chOff x="4549825" y="5456608"/>
              <a:chExt cx="308371" cy="76289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xmlns="" id="{00000000-0008-0000-0700-0000065C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xmlns=""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xmlns=""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xmlns=""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xmlns=""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33"/>
              <a:ext cx="304800" cy="371467"/>
              <a:chOff x="5763126" y="8931943"/>
              <a:chExt cx="301792" cy="494769"/>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xmlns="" id="{00000000-0008-0000-0700-00000B5C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xmlns="" id="{00000000-0008-0000-0700-00000C5C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xmlns=""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xmlns=""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xmlns=""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xmlns=""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69"/>
              <a:ext cx="304800" cy="638177"/>
              <a:chOff x="4549825" y="6438946"/>
              <a:chExt cx="308371" cy="77926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xmlns="" id="{00000000-0008-0000-0700-0000115C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xmlns=""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xmlns="" id="{00000000-0008-0000-0700-0000135C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xmlns=""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xmlns=""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xmlns=""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xmlns=""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xmlns=""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xmlns=""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xmlns=""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xmlns=""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xmlns=""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xmlns=""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4" y="8154128"/>
              <a:ext cx="220580" cy="694580"/>
              <a:chOff x="5767613" y="8168777"/>
              <a:chExt cx="217578" cy="79244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xmlns="" id="{00000000-0008-0000-0700-00001E5C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xmlns=""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xmlns=""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xmlns=""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xmlns=""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xmlns=""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xmlns=""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xmlns=""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xmlns=""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xmlns=""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xmlns=""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xmlns=""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xmlns=""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xmlns=""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xmlns=""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36" y="8146763"/>
              <a:ext cx="200248" cy="744696"/>
              <a:chOff x="4538969" y="8166084"/>
              <a:chExt cx="208607" cy="749753"/>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xmlns="" id="{00000000-0008-0000-0700-00002D5C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xmlns="" id="{00000000-0008-0000-0700-00002E5C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xmlns=""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59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xmlns="" id="{00000000-0008-0000-0700-0000305C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xmlns="" id="{00000000-0008-0000-0700-0000315C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xmlns=""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xmlns=""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29"/>
              <a:ext cx="304800" cy="714371"/>
              <a:chOff x="4479758" y="4496298"/>
              <a:chExt cx="301792" cy="78004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xmlns="" id="{00000000-0008-0000-0800-000003600100}"/>
                  </a:ext>
                </a:extLst>
              </xdr:cNvPr>
              <xdr:cNvSpPr/>
            </xdr:nvSpPr>
            <xdr:spPr bwMode="auto">
              <a:xfrm>
                <a:off x="4479758" y="449629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xmlns=""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xmlns="" id="{00000000-0008-0000-0800-000005600100}"/>
                  </a:ext>
                </a:extLst>
              </xdr:cNvPr>
              <xdr:cNvSpPr/>
            </xdr:nvSpPr>
            <xdr:spPr bwMode="auto">
              <a:xfrm>
                <a:off x="4479758" y="502818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894"/>
              <a:ext cx="304800" cy="698098"/>
              <a:chOff x="4549825" y="5456608"/>
              <a:chExt cx="308371" cy="76289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xmlns="" id="{00000000-0008-0000-0800-000006600100}"/>
                  </a:ext>
                </a:extLst>
              </xdr:cNvPr>
              <xdr:cNvSpPr/>
            </xdr:nvSpPr>
            <xdr:spPr bwMode="auto">
              <a:xfrm>
                <a:off x="4549825" y="545660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xmlns=""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xmlns=""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xmlns=""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xmlns=""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33"/>
              <a:ext cx="304800" cy="371467"/>
              <a:chOff x="5763126" y="8931943"/>
              <a:chExt cx="301792" cy="494769"/>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xmlns="" id="{00000000-0008-0000-0800-00000B600100}"/>
                  </a:ext>
                </a:extLst>
              </xdr:cNvPr>
              <xdr:cNvSpPr/>
            </xdr:nvSpPr>
            <xdr:spPr bwMode="auto">
              <a:xfrm>
                <a:off x="5763126" y="893194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xmlns="" id="{00000000-0008-0000-0800-00000C60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xmlns=""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xmlns=""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xmlns=""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xmlns=""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69"/>
              <a:ext cx="304800" cy="638177"/>
              <a:chOff x="4549825" y="6438946"/>
              <a:chExt cx="308371" cy="77926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xmlns="" id="{00000000-0008-0000-0800-000011600100}"/>
                  </a:ext>
                </a:extLst>
              </xdr:cNvPr>
              <xdr:cNvSpPr/>
            </xdr:nvSpPr>
            <xdr:spPr bwMode="auto">
              <a:xfrm>
                <a:off x="4549825" y="643894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xmlns=""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xmlns="" id="{00000000-0008-0000-0800-000013600100}"/>
                  </a:ext>
                </a:extLst>
              </xdr:cNvPr>
              <xdr:cNvSpPr/>
            </xdr:nvSpPr>
            <xdr:spPr bwMode="auto">
              <a:xfrm>
                <a:off x="4549825" y="699913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xmlns=""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xmlns=""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xmlns=""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xmlns=""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xmlns=""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xmlns=""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xmlns=""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xmlns=""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xmlns=""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xmlns=""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4" y="8154128"/>
              <a:ext cx="220580" cy="694580"/>
              <a:chOff x="5767613" y="8168777"/>
              <a:chExt cx="217578" cy="79244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xmlns="" id="{00000000-0008-0000-0800-00001E600100}"/>
                  </a:ext>
                </a:extLst>
              </xdr:cNvPr>
              <xdr:cNvSpPr/>
            </xdr:nvSpPr>
            <xdr:spPr bwMode="auto">
              <a:xfrm>
                <a:off x="5768118"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xmlns=""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xmlns=""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xmlns=""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xmlns=""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xmlns=""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xmlns=""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xmlns=""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xmlns=""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xmlns=""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xmlns=""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xmlns=""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xmlns=""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xmlns=""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xmlns=""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36" y="8146763"/>
              <a:ext cx="200248" cy="744696"/>
              <a:chOff x="4538969" y="8166084"/>
              <a:chExt cx="208607" cy="749753"/>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xmlns="" id="{00000000-0008-0000-0800-00002D600100}"/>
                  </a:ext>
                </a:extLst>
              </xdr:cNvPr>
              <xdr:cNvSpPr/>
            </xdr:nvSpPr>
            <xdr:spPr bwMode="auto">
              <a:xfrm>
                <a:off x="4540467" y="8166084"/>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xmlns="" id="{00000000-0008-0000-0800-00002E600100}"/>
                  </a:ext>
                </a:extLst>
              </xdr:cNvPr>
              <xdr:cNvSpPr/>
            </xdr:nvSpPr>
            <xdr:spPr bwMode="auto">
              <a:xfrm>
                <a:off x="4538969" y="864071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xmlns=""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59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xmlns="" id="{00000000-0008-0000-0800-000030600100}"/>
                  </a:ext>
                </a:extLst>
              </xdr:cNvPr>
              <xdr:cNvSpPr/>
            </xdr:nvSpPr>
            <xdr:spPr bwMode="auto">
              <a:xfrm>
                <a:off x="5809589" y="729059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xmlns="" id="{00000000-0008-0000-0800-000031600100}"/>
                  </a:ext>
                </a:extLst>
              </xdr:cNvPr>
              <xdr:cNvSpPr/>
            </xdr:nvSpPr>
            <xdr:spPr bwMode="auto">
              <a:xfrm>
                <a:off x="5809590" y="77525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2429</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2430</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election activeCell="BP20" sqref="BP20"/>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2291</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1334567890</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11.4</v>
      </c>
      <c r="Q5" s="1078"/>
      <c r="R5" s="1078"/>
      <c r="S5" s="1079" t="s">
        <v>7</v>
      </c>
      <c r="T5" s="1080"/>
      <c r="U5" s="1080"/>
      <c r="V5" s="1080"/>
      <c r="W5" s="1080"/>
      <c r="X5" s="1081"/>
      <c r="Y5" s="1057" t="s">
        <v>260</v>
      </c>
      <c r="Z5" s="1057"/>
      <c r="AA5" s="1057"/>
      <c r="AB5" s="1057"/>
      <c r="AC5" s="1057"/>
      <c r="AD5" s="1057"/>
      <c r="AE5" s="1025">
        <v>225000</v>
      </c>
      <c r="AF5" s="1026"/>
      <c r="AG5" s="1026"/>
      <c r="AH5" s="1027"/>
      <c r="AI5" s="1025">
        <v>40000</v>
      </c>
      <c r="AJ5" s="1026"/>
      <c r="AK5" s="1026"/>
      <c r="AL5" s="1027"/>
      <c r="AM5" s="1028">
        <f>AE5-AI5</f>
        <v>185000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補助金を取得する場合、４月からベア加算の算定が必要。その場合、６月以降は自然と新加算Ⅱに移行可能。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9</v>
      </c>
      <c r="C9" s="1088"/>
      <c r="D9" s="1088"/>
      <c r="E9" s="1088"/>
      <c r="F9" s="1089"/>
      <c r="G9" s="1090" t="s">
        <v>10</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0.224</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0.13700000000000001</v>
      </c>
      <c r="C10" s="1097"/>
      <c r="D10" s="1097"/>
      <c r="E10" s="1097"/>
      <c r="F10" s="1098"/>
      <c r="G10" s="1096">
        <f>IFERROR(VLOOKUP(Y5,【参考】数式用!$A$5:$J$27,MATCH(G9,【参考】数式用!$B$4:$J$4,0)+1,0),"")</f>
        <v>4.2000000000000003E-2</v>
      </c>
      <c r="H10" s="1097"/>
      <c r="I10" s="1097"/>
      <c r="J10" s="1097"/>
      <c r="K10" s="1098"/>
      <c r="L10" s="1096">
        <f>IFERROR(VLOOKUP(Y5,【参考】数式用!$A$5:$J$27,MATCH(L9,【参考】数式用!$B$4:$J$4,0)+1,0),"")</f>
        <v>0</v>
      </c>
      <c r="M10" s="1097"/>
      <c r="N10" s="1097"/>
      <c r="O10" s="1097"/>
      <c r="P10" s="1098"/>
      <c r="Q10" s="1102">
        <f>SUM(B10,G10,L10)</f>
        <v>0.17900000000000002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新加算Ⅴ(３)</v>
      </c>
      <c r="W11" s="1048"/>
      <c r="X11" s="1048"/>
      <c r="Y11" s="1048"/>
      <c r="Z11" s="1048"/>
      <c r="AA11" s="1021" t="str">
        <f>IFERROR(VLOOKUP(AS1,【参考】数式用2!E6:L23,6,FALSE),"")</f>
        <v>４月からベア加算を算定せず、６月から月額賃金改善要件Ⅱも満たさない場合、Ⅴ(３)となる。なお、R7年度以降は月額賃金改善要件Ⅱが必要。</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0.2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202"/>
      <c r="V14" s="1048" t="str">
        <f>IFERROR(IF(VLOOKUP(AS1,【参考】数式用2!E6:L23,7,FALSE)="","",VLOOKUP(AS1,【参考】数式用2!E6:L23,7,FALSE)),"")</f>
        <v/>
      </c>
      <c r="W14" s="1048"/>
      <c r="X14" s="1048"/>
      <c r="Y14" s="1048"/>
      <c r="Z14" s="1048"/>
      <c r="AA14" s="1031">
        <f>IFERROR(VLOOKUP(AS1,【参考】数式用2!E6:L23,8,FALSE),"")</f>
        <v>0</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203" t="s">
        <v>2283</v>
      </c>
      <c r="F15" s="147">
        <v>4</v>
      </c>
      <c r="G15" s="203" t="s">
        <v>2284</v>
      </c>
      <c r="H15" s="1106" t="s">
        <v>2285</v>
      </c>
      <c r="I15" s="1106"/>
      <c r="J15" s="1119"/>
      <c r="K15" s="147">
        <v>7</v>
      </c>
      <c r="L15" s="203" t="s">
        <v>2283</v>
      </c>
      <c r="M15" s="147">
        <v>3</v>
      </c>
      <c r="N15" s="203" t="s">
        <v>2284</v>
      </c>
      <c r="O15" s="203" t="s">
        <v>2286</v>
      </c>
      <c r="P15" s="204">
        <f>(K15*12+M15)-(D15*12+F15)+1</f>
        <v>12</v>
      </c>
      <c r="Q15" s="1106" t="s">
        <v>2287</v>
      </c>
      <c r="R15" s="1106"/>
      <c r="S15" s="205" t="s">
        <v>74</v>
      </c>
      <c r="U15" s="202"/>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219"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219"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35"/>
      <c r="C25" s="1136"/>
      <c r="D25" s="1136"/>
      <c r="E25" s="1136"/>
      <c r="F25" s="1137"/>
      <c r="G25" s="1032"/>
      <c r="H25" s="1033"/>
      <c r="I25" s="1033"/>
      <c r="J25" s="1033"/>
      <c r="K25" s="1033"/>
      <c r="L25" s="1033"/>
      <c r="M25" s="1033"/>
      <c r="N25" s="1033"/>
      <c r="O25" s="1033"/>
      <c r="P25" s="1033"/>
      <c r="Q25" s="1033"/>
      <c r="R25" s="1033"/>
      <c r="S25" s="1033"/>
      <c r="T25" s="1052"/>
      <c r="U25" s="218"/>
      <c r="V25" s="219"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219"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219"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219"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219"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38" t="s">
        <v>2223</v>
      </c>
      <c r="C40" s="1138"/>
      <c r="D40" s="1138"/>
      <c r="E40" s="1138"/>
      <c r="F40" s="1138"/>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02">
        <f>SUM(G50,L50,Q50)</f>
        <v>0.20300000000000001</v>
      </c>
      <c r="W50" s="1103"/>
      <c r="X50" s="1103"/>
      <c r="Y50" s="1103"/>
      <c r="Z50" s="1103"/>
      <c r="AA50" s="1038"/>
      <c r="AB50" s="103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577866</v>
      </c>
      <c r="H51" s="1121"/>
      <c r="I51" s="1121"/>
      <c r="J51" s="1121"/>
      <c r="K51" s="148" t="s">
        <v>2289</v>
      </c>
      <c r="L51" s="1120">
        <f>IFERROR(ROUNDDOWN(ROUND(AM5*L50,0)*P5,0)*H53,"")</f>
        <v>177156</v>
      </c>
      <c r="M51" s="1121"/>
      <c r="N51" s="1121"/>
      <c r="O51" s="1121"/>
      <c r="P51" s="148" t="s">
        <v>2289</v>
      </c>
      <c r="Q51" s="1120">
        <f>IFERROR(ROUNDDOWN(ROUND(AM5*Q50,0)*P5,0)*H53,"")</f>
        <v>101232</v>
      </c>
      <c r="R51" s="1121"/>
      <c r="S51" s="1121"/>
      <c r="T51" s="1121"/>
      <c r="U51" s="149" t="s">
        <v>2289</v>
      </c>
      <c r="V51" s="1122">
        <f>IFERROR(SUM(G51,L51,Q51),"")</f>
        <v>856254</v>
      </c>
      <c r="W51" s="1123"/>
      <c r="X51" s="1123"/>
      <c r="Y51" s="1123"/>
      <c r="Z51" s="150" t="s">
        <v>2289</v>
      </c>
      <c r="AB51" s="151"/>
      <c r="AC51" s="1120">
        <f>IFERROR(ROUNDDOWN(ROUND(AM5*AC50,0)*P5,0)*AD53,"")</f>
        <v>4724160</v>
      </c>
      <c r="AD51" s="1121"/>
      <c r="AE51" s="1121"/>
      <c r="AF51" s="1121"/>
      <c r="AG51" s="1121"/>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(288,933円/月)</v>
      </c>
      <c r="H52" s="1059"/>
      <c r="I52" s="1059"/>
      <c r="J52" s="1059"/>
      <c r="K52" s="1059"/>
      <c r="L52" s="1059" t="str">
        <f>IFERROR("("&amp;TEXT(L51/H53,"#,##0円")&amp;"/月)","")</f>
        <v>(88,578円/月)</v>
      </c>
      <c r="M52" s="1059"/>
      <c r="N52" s="1059"/>
      <c r="O52" s="1059"/>
      <c r="P52" s="1059"/>
      <c r="Q52" s="1059" t="str">
        <f>IFERROR("("&amp;TEXT(Q51/H53,"#,##0円")&amp;"/月)","")</f>
        <v>(50,616円/月)</v>
      </c>
      <c r="R52" s="1059"/>
      <c r="S52" s="1059"/>
      <c r="T52" s="1059"/>
      <c r="U52" s="1059"/>
      <c r="V52" s="1059" t="str">
        <f>IFERROR("("&amp;TEXT(V51/H53,"#,##0円")&amp;"/月)","")</f>
        <v>(428,127円/月)</v>
      </c>
      <c r="W52" s="1059"/>
      <c r="X52" s="1059"/>
      <c r="Y52" s="1059"/>
      <c r="Z52" s="1059"/>
      <c r="AB52" s="151"/>
      <c r="AC52" s="1139" t="str">
        <f>IFERROR("("&amp;TEXT(AC51/AD53,"#,##0円")&amp;"/月)","")</f>
        <v>(472,416円/月)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2423</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1334567891</v>
      </c>
      <c r="C5" s="1073"/>
      <c r="D5" s="1073"/>
      <c r="E5" s="1073"/>
      <c r="F5" s="1073"/>
      <c r="G5" s="1074" t="s">
        <v>4</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2431</v>
      </c>
      <c r="T5" s="1080"/>
      <c r="U5" s="1080"/>
      <c r="V5" s="1080"/>
      <c r="W5" s="1080"/>
      <c r="X5" s="1081"/>
      <c r="Y5" s="1057" t="s">
        <v>281</v>
      </c>
      <c r="Z5" s="1057"/>
      <c r="AA5" s="1057"/>
      <c r="AB5" s="1057"/>
      <c r="AC5" s="1057"/>
      <c r="AD5" s="1057"/>
      <c r="AE5" s="1025">
        <v>385000</v>
      </c>
      <c r="AF5" s="1026"/>
      <c r="AG5" s="1026"/>
      <c r="AH5" s="1027"/>
      <c r="AI5" s="1025">
        <v>80000</v>
      </c>
      <c r="AJ5" s="1026"/>
      <c r="AK5" s="1026"/>
      <c r="AL5" s="1027"/>
      <c r="AM5" s="1028">
        <f>AE5-AI5</f>
        <v>305000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新加算Ⅱ</v>
      </c>
      <c r="W8" s="1040"/>
      <c r="X8" s="1040"/>
      <c r="Y8" s="1040"/>
      <c r="Z8" s="1041"/>
      <c r="AA8" s="1021"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87" t="s">
        <v>267</v>
      </c>
      <c r="C9" s="1088"/>
      <c r="D9" s="1088"/>
      <c r="E9" s="1088"/>
      <c r="F9" s="1089"/>
      <c r="G9" s="1090" t="s">
        <v>13</v>
      </c>
      <c r="H9" s="1091"/>
      <c r="I9" s="1091"/>
      <c r="J9" s="1091"/>
      <c r="K9" s="1092"/>
      <c r="L9" s="1093" t="s">
        <v>15</v>
      </c>
      <c r="M9" s="1094"/>
      <c r="N9" s="1094"/>
      <c r="O9" s="1094"/>
      <c r="P9" s="1095"/>
      <c r="Q9" s="1082" t="s">
        <v>2200</v>
      </c>
      <c r="R9" s="1083"/>
      <c r="S9" s="1083"/>
      <c r="T9" s="998"/>
      <c r="U9" s="999"/>
      <c r="V9" s="1042">
        <f>IFERROR(VLOOKUP(Y5,【参考】数式用!$A$5:$AB$27,MATCH(V8,【参考】数式用!$B$4:$AB$4,0)+1,FALSE),"")</f>
        <v>8.9999999999999983E-2</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4.2999999999999997E-2</v>
      </c>
      <c r="C10" s="1097"/>
      <c r="D10" s="1097"/>
      <c r="E10" s="1097"/>
      <c r="F10" s="1098"/>
      <c r="G10" s="1096">
        <f>IFERROR(VLOOKUP(Y5,【参考】数式用!$A$5:$J$27,MATCH(G9,【参考】数式用!$B$4:$J$4,0)+1,0),"")</f>
        <v>0</v>
      </c>
      <c r="H10" s="1097"/>
      <c r="I10" s="1097"/>
      <c r="J10" s="1097"/>
      <c r="K10" s="1098"/>
      <c r="L10" s="1096">
        <f>IFERROR(VLOOKUP(Y5,【参考】数式用!$A$5:$J$27,MATCH(L9,【参考】数式用!$B$4:$J$4,0)+1,0),"")</f>
        <v>1.0999999999999999E-2</v>
      </c>
      <c r="M10" s="1097"/>
      <c r="N10" s="1097"/>
      <c r="O10" s="1097"/>
      <c r="P10" s="1098"/>
      <c r="Q10" s="1102">
        <f>SUM(B10,G10,L10)</f>
        <v>5.3999999999999992E-2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新加算Ⅲ</v>
      </c>
      <c r="W11" s="1048"/>
      <c r="X11" s="1048"/>
      <c r="Y11" s="1048"/>
      <c r="Z11" s="1048"/>
      <c r="AA11" s="1021" t="str">
        <f>IFERROR(VLOOKUP(AS1,【参考】数式用2!E6:L23,6,FALSE),"")</f>
        <v>キャリアパス要件Ⅲを「R6年度中の対応の誓約」で満たし、４月から旧処遇加算Ⅰを算定可。その場合、６月以降は自然と新加算Ⅲに移行可能。</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7.9999999999999988E-2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新加算Ⅳ</v>
      </c>
      <c r="W14" s="1048"/>
      <c r="X14" s="1048"/>
      <c r="Y14" s="1048"/>
      <c r="Z14" s="1048"/>
      <c r="AA14" s="103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6.3999999999999987E-2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t="s">
        <v>2271</v>
      </c>
      <c r="AE41" s="1142"/>
      <c r="AF41" s="1142"/>
      <c r="AG41" s="1142"/>
      <c r="AH41" s="1143"/>
      <c r="AI41" s="998"/>
      <c r="AJ41" s="999"/>
      <c r="AK41" s="234" t="s">
        <v>90</v>
      </c>
      <c r="AL41" s="1141" t="s">
        <v>2271</v>
      </c>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処遇加算Ⅰ</v>
      </c>
      <c r="H49" s="1125"/>
      <c r="I49" s="1125"/>
      <c r="J49" s="1125"/>
      <c r="K49" s="1165"/>
      <c r="L49" s="1124" t="str">
        <f>IFERROR(IF(G9="","",IF(AND(OR(AH61=1,AH61=2),AH62=1,AH63=1),"特定加算Ⅰ",IF(AND(OR(AH61=1,AH61=2),AH62=2,AH63=1),"特定加算Ⅱ",IF(OR(AH61=3,AH62=2,AH63=2),"特定加算なし","")))),"")</f>
        <v>特定加算Ⅱ</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02">
        <f>SUM(G50,L50,Q50)</f>
        <v>7.9999999999999988E-2</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f>IFERROR(ROUNDDOWN(ROUND(AM5*G50,0)*P5,0)*H53,"")</f>
        <v>392290</v>
      </c>
      <c r="H51" s="1121"/>
      <c r="I51" s="1121"/>
      <c r="J51" s="1121"/>
      <c r="K51" s="148" t="s">
        <v>2289</v>
      </c>
      <c r="L51" s="1120">
        <f>IFERROR(ROUNDDOWN(ROUND(AM5*L50,0)*P5,0)*H53,"")</f>
        <v>66490</v>
      </c>
      <c r="M51" s="1121"/>
      <c r="N51" s="1121"/>
      <c r="O51" s="1121"/>
      <c r="P51" s="148" t="s">
        <v>2289</v>
      </c>
      <c r="Q51" s="1120">
        <f>IFERROR(ROUNDDOWN(ROUND(AM5*Q50,0)*P5,0)*H53,"")</f>
        <v>73138</v>
      </c>
      <c r="R51" s="1121"/>
      <c r="S51" s="1121"/>
      <c r="T51" s="1121"/>
      <c r="U51" s="149" t="s">
        <v>2289</v>
      </c>
      <c r="V51" s="1122">
        <f>IFERROR(SUM(G51,L51,Q51),"")</f>
        <v>531918</v>
      </c>
      <c r="W51" s="1123"/>
      <c r="X51" s="1123"/>
      <c r="Y51" s="1123"/>
      <c r="Z51" s="150" t="s">
        <v>2289</v>
      </c>
      <c r="AB51" s="151"/>
      <c r="AC51" s="1120">
        <f>IFERROR(ROUNDDOWN(ROUND(AM5*AC50,0)*P5,0)*AD53,"")</f>
        <v>2992050</v>
      </c>
      <c r="AD51" s="1121"/>
      <c r="AE51" s="1121"/>
      <c r="AF51" s="1121"/>
      <c r="AG51" s="1121"/>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(196,145円/月)</v>
      </c>
      <c r="H52" s="1059"/>
      <c r="I52" s="1059"/>
      <c r="J52" s="1059"/>
      <c r="K52" s="1059"/>
      <c r="L52" s="1059" t="str">
        <f>IFERROR("("&amp;TEXT(L51/H53,"#,##0円")&amp;"/月)","")</f>
        <v>(33,245円/月)</v>
      </c>
      <c r="M52" s="1059"/>
      <c r="N52" s="1059"/>
      <c r="O52" s="1059"/>
      <c r="P52" s="1059"/>
      <c r="Q52" s="1059" t="str">
        <f>IFERROR("("&amp;TEXT(Q51/H53,"#,##0円")&amp;"/月)","")</f>
        <v>(36,569円/月)</v>
      </c>
      <c r="R52" s="1059"/>
      <c r="S52" s="1059"/>
      <c r="T52" s="1059"/>
      <c r="U52" s="1059"/>
      <c r="V52" s="1059" t="str">
        <f>IFERROR("("&amp;TEXT(V51/H53,"#,##0円")&amp;"/月)","")</f>
        <v>(265,959円/月)</v>
      </c>
      <c r="W52" s="1059"/>
      <c r="X52" s="1059"/>
      <c r="Y52" s="1059"/>
      <c r="Z52" s="1059"/>
      <c r="AB52" s="151"/>
      <c r="AC52" s="1139" t="str">
        <f>IFERROR("("&amp;TEXT(AC51/AD53,"#,##0円")&amp;"/月)","")</f>
        <v>(299,205円/月)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2432</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1334567892</v>
      </c>
      <c r="C5" s="1073"/>
      <c r="D5" s="1073"/>
      <c r="E5" s="1073"/>
      <c r="F5" s="1073"/>
      <c r="G5" s="1074" t="s">
        <v>2436</v>
      </c>
      <c r="H5" s="1074"/>
      <c r="I5" s="1074"/>
      <c r="J5" s="1075" t="s">
        <v>5</v>
      </c>
      <c r="K5" s="1075"/>
      <c r="L5" s="1075"/>
      <c r="M5" s="1076" t="s">
        <v>6</v>
      </c>
      <c r="N5" s="1076"/>
      <c r="O5" s="1076"/>
      <c r="P5" s="1077">
        <f>IF(Y5="","",IFERROR(INDEX(【参考】数式用3!$G$3:$I$451,MATCH(M5,【参考】数式用3!$F$3:$F$451,0),MATCH(VLOOKUP(Y5,【参考】数式用3!$J$2:$K$26,2,FALSE),【参考】数式用3!$G$2:$I$2,0)),10))</f>
        <v>10.9</v>
      </c>
      <c r="Q5" s="1078"/>
      <c r="R5" s="1078"/>
      <c r="S5" s="1079" t="s">
        <v>2435</v>
      </c>
      <c r="T5" s="1080"/>
      <c r="U5" s="1080"/>
      <c r="V5" s="1080"/>
      <c r="W5" s="1080"/>
      <c r="X5" s="1081"/>
      <c r="Y5" s="1057" t="s">
        <v>284</v>
      </c>
      <c r="Z5" s="1057"/>
      <c r="AA5" s="1057"/>
      <c r="AB5" s="1057"/>
      <c r="AC5" s="1057"/>
      <c r="AD5" s="1057"/>
      <c r="AE5" s="1025">
        <v>325000</v>
      </c>
      <c r="AF5" s="1026"/>
      <c r="AG5" s="1026"/>
      <c r="AH5" s="1027"/>
      <c r="AI5" s="1025">
        <v>0</v>
      </c>
      <c r="AJ5" s="1026"/>
      <c r="AK5" s="1026"/>
      <c r="AL5" s="1027"/>
      <c r="AM5" s="1028">
        <f>AE5-AI5</f>
        <v>325000</v>
      </c>
      <c r="AN5" s="1029"/>
      <c r="AO5" s="1029"/>
      <c r="AP5" s="1030"/>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533">
        <v>10</v>
      </c>
      <c r="G15" s="530" t="s">
        <v>2284</v>
      </c>
      <c r="H15" s="1106" t="s">
        <v>2285</v>
      </c>
      <c r="I15" s="1106"/>
      <c r="J15" s="1119"/>
      <c r="K15" s="147">
        <v>7</v>
      </c>
      <c r="L15" s="530" t="s">
        <v>2283</v>
      </c>
      <c r="M15" s="147">
        <v>3</v>
      </c>
      <c r="N15" s="530" t="s">
        <v>2284</v>
      </c>
      <c r="O15" s="530" t="s">
        <v>2286</v>
      </c>
      <c r="P15" s="204">
        <f>(K15*12+M15)-(D15*12+F15)+1</f>
        <v>6</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
      </c>
      <c r="AD20" s="1065"/>
      <c r="AE20" s="1065"/>
      <c r="AF20" s="1065"/>
      <c r="AG20" s="1065"/>
      <c r="AH20" s="1065"/>
      <c r="AI20" s="191"/>
      <c r="AJ20" s="191"/>
      <c r="AK20" s="1065" t="str">
        <f>IF(OR(F15=4,F15=5),"R6.6","R"&amp;D15&amp;"."&amp;F15)&amp;"～R"&amp;K15&amp;"."&amp;M15</f>
        <v>R6.10～R7.3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t="s">
        <v>2271</v>
      </c>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f>IFERROR(ROUNDDOWN(ROUND(AM5*AC50,0)*P5,0)*AD53,"")</f>
        <v>1912950</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
      </c>
      <c r="W52" s="1059"/>
      <c r="X52" s="1059"/>
      <c r="Y52" s="1059"/>
      <c r="Z52" s="1059"/>
      <c r="AB52" s="151"/>
      <c r="AC52" s="1139" t="str">
        <f>IFERROR("("&amp;TEXT(AC51/AD53,"#,##0円")&amp;"/月)","")</f>
        <v>(318,825円/月)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2424</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73">
        <v>1334567893</v>
      </c>
      <c r="C5" s="1073"/>
      <c r="D5" s="1073"/>
      <c r="E5" s="1073"/>
      <c r="F5" s="1073"/>
      <c r="G5" s="1074" t="s">
        <v>2433</v>
      </c>
      <c r="H5" s="1074"/>
      <c r="I5" s="1074"/>
      <c r="J5" s="1075" t="s">
        <v>5</v>
      </c>
      <c r="K5" s="1075"/>
      <c r="L5" s="1075"/>
      <c r="M5" s="1076" t="s">
        <v>1320</v>
      </c>
      <c r="N5" s="1076"/>
      <c r="O5" s="1076"/>
      <c r="P5" s="1077">
        <f>IF(Y5="","",IFERROR(INDEX(【参考】数式用3!$G$3:$I$451,MATCH(M5,【参考】数式用3!$F$3:$F$451,0),MATCH(VLOOKUP(Y5,【参考】数式用3!$J$2:$K$26,2,FALSE),【参考】数式用3!$G$2:$I$2,0)),10))</f>
        <v>11.1</v>
      </c>
      <c r="Q5" s="1078"/>
      <c r="R5" s="1078"/>
      <c r="S5" s="1079" t="s">
        <v>2434</v>
      </c>
      <c r="T5" s="1080"/>
      <c r="U5" s="1080"/>
      <c r="V5" s="1080"/>
      <c r="W5" s="1080"/>
      <c r="X5" s="1081"/>
      <c r="Y5" s="1057" t="s">
        <v>292</v>
      </c>
      <c r="Z5" s="1057"/>
      <c r="AA5" s="1057"/>
      <c r="AB5" s="1057"/>
      <c r="AC5" s="1057"/>
      <c r="AD5" s="1057"/>
      <c r="AE5" s="1025">
        <v>425000</v>
      </c>
      <c r="AF5" s="1026"/>
      <c r="AG5" s="1026"/>
      <c r="AH5" s="1027"/>
      <c r="AI5" s="1025">
        <v>80000</v>
      </c>
      <c r="AJ5" s="1026"/>
      <c r="AK5" s="1026"/>
      <c r="AL5" s="1027"/>
      <c r="AM5" s="1028">
        <f>AE5-AI5</f>
        <v>345000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新加算Ⅳ</v>
      </c>
      <c r="W8" s="1040"/>
      <c r="X8" s="1040"/>
      <c r="Y8" s="1040"/>
      <c r="Z8" s="1041"/>
      <c r="AA8" s="1021"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t="s">
        <v>268</v>
      </c>
      <c r="C9" s="1088"/>
      <c r="D9" s="1088"/>
      <c r="E9" s="1088"/>
      <c r="F9" s="1089"/>
      <c r="G9" s="1090" t="s">
        <v>13</v>
      </c>
      <c r="H9" s="1091"/>
      <c r="I9" s="1091"/>
      <c r="J9" s="1091"/>
      <c r="K9" s="1092"/>
      <c r="L9" s="1093" t="s">
        <v>11</v>
      </c>
      <c r="M9" s="1094"/>
      <c r="N9" s="1094"/>
      <c r="O9" s="1094"/>
      <c r="P9" s="1095"/>
      <c r="Q9" s="1082" t="s">
        <v>2200</v>
      </c>
      <c r="R9" s="1083"/>
      <c r="S9" s="1083"/>
      <c r="T9" s="998"/>
      <c r="U9" s="999"/>
      <c r="V9" s="1042">
        <f>IFERROR(VLOOKUP(Y5,【参考】数式用!$A$5:$AB$27,MATCH(V8,【参考】数式用!$B$4:$AB$4,0)+1,FALSE),"")</f>
        <v>0.106</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f>IFERROR(VLOOKUP(Y5,【参考】数式用!$A$5:$J$27,MATCH(B9,【参考】数式用!$B$4:$J$4,0)+1,0),"")</f>
        <v>4.1000000000000002E-2</v>
      </c>
      <c r="C10" s="1097"/>
      <c r="D10" s="1097"/>
      <c r="E10" s="1097"/>
      <c r="F10" s="1098"/>
      <c r="G10" s="1096">
        <f>IFERROR(VLOOKUP(Y5,【参考】数式用!$A$5:$J$27,MATCH(G9,【参考】数式用!$B$4:$J$4,0)+1,0),"")</f>
        <v>0</v>
      </c>
      <c r="H10" s="1097"/>
      <c r="I10" s="1097"/>
      <c r="J10" s="1097"/>
      <c r="K10" s="1098"/>
      <c r="L10" s="1096">
        <f>IFERROR(VLOOKUP(Y5,【参考】数式用!$A$5:$J$27,MATCH(L9,【参考】数式用!$B$4:$J$4,0)+1,0),"")</f>
        <v>0</v>
      </c>
      <c r="M10" s="1097"/>
      <c r="N10" s="1097"/>
      <c r="O10" s="1097"/>
      <c r="P10" s="1098"/>
      <c r="Q10" s="1102">
        <f>SUM(B10,G10,L10)</f>
        <v>4.1000000000000002E-2</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新加算Ⅴ(11)</v>
      </c>
      <c r="W11" s="1048"/>
      <c r="X11" s="1048"/>
      <c r="Y11" s="1048"/>
      <c r="Z11" s="1048"/>
      <c r="AA11" s="1021"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2"/>
      <c r="D12" s="1072"/>
      <c r="E12" s="1072"/>
      <c r="F12" s="1072"/>
      <c r="G12" s="1072"/>
      <c r="H12" s="1072"/>
      <c r="I12" s="1072"/>
      <c r="J12" s="1072"/>
      <c r="K12" s="1072"/>
      <c r="L12" s="1072"/>
      <c r="M12" s="1072"/>
      <c r="N12" s="1072"/>
      <c r="O12" s="1072"/>
      <c r="P12" s="1072"/>
      <c r="Q12" s="1072"/>
      <c r="R12" s="1072"/>
      <c r="S12" s="1072"/>
      <c r="T12" s="1038"/>
      <c r="U12" s="999"/>
      <c r="V12" s="1047">
        <f>IFERROR(VLOOKUP(Y5,【参考】数式用!$A$5:$AB$27,MATCH(V11,【参考】数式用!$B$4:$AB$4,0)+1,FALSE),"")</f>
        <v>8.8999999999999996E-2</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新加算Ⅴ(14)</v>
      </c>
      <c r="W14" s="1048"/>
      <c r="X14" s="1048"/>
      <c r="Y14" s="1048"/>
      <c r="Z14" s="1048"/>
      <c r="AA14" s="103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f>IFERROR(VLOOKUP(Y5,【参考】数式用!$A$5:$AB$27,MATCH(V14,【参考】数式用!$B$4:$AB$4,0)+1,FALSE),"")</f>
        <v>5.6000000000000001E-2</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処遇加算Ⅱ</v>
      </c>
      <c r="H49" s="1125"/>
      <c r="I49" s="1125"/>
      <c r="J49" s="1125"/>
      <c r="K49" s="1165"/>
      <c r="L49" s="1124" t="str">
        <f>IFERROR(IF(G9="","",IF(AND(OR(AH61=1,AH61=2),AH62=1,AH63=1),"特定加算Ⅰ",IF(AND(OR(AH61=1,AH61=2),AH62=2,AH63=1),"特定加算Ⅱ",IF(OR(AH61=3,AH62=2,AH63=2),"特定加算なし","")))),"")</f>
        <v>特定加算なし</v>
      </c>
      <c r="M49" s="1125"/>
      <c r="N49" s="1125"/>
      <c r="O49" s="1125"/>
      <c r="P49" s="1126"/>
      <c r="Q49" s="1127" t="str">
        <f>IFERROR(IF(OR(L9="ベア加算",AND(L9="ベア加算なし",AH57=1)),"ベア加算",IF(AH57=2,"ベア加算なし","")),"")</f>
        <v>ベア加算</v>
      </c>
      <c r="R49" s="1125"/>
      <c r="S49" s="1125"/>
      <c r="T49" s="1125"/>
      <c r="U49" s="1126"/>
      <c r="V49" s="1128" t="s">
        <v>12</v>
      </c>
      <c r="W49" s="1129"/>
      <c r="X49" s="1129"/>
      <c r="Y49" s="1129"/>
      <c r="Z49" s="1129"/>
      <c r="AA49" s="1038"/>
      <c r="AB49" s="103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02">
        <f>SUM(G50,L50,Q50)</f>
        <v>9.0999999999999998E-2</v>
      </c>
      <c r="W50" s="1103"/>
      <c r="X50" s="1103"/>
      <c r="Y50" s="1103"/>
      <c r="Z50" s="1103"/>
      <c r="AA50" s="1038"/>
      <c r="AB50" s="103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f>IFERROR(ROUNDDOWN(ROUND(AM5*G50,0)*P5,0)*H53,"")</f>
        <v>566766</v>
      </c>
      <c r="H51" s="1121"/>
      <c r="I51" s="1121"/>
      <c r="J51" s="1121"/>
      <c r="K51" s="148" t="s">
        <v>2289</v>
      </c>
      <c r="L51" s="1120">
        <f>IFERROR(ROUNDDOWN(ROUND(AM5*L50,0)*P5,0)*H53,"")</f>
        <v>0</v>
      </c>
      <c r="M51" s="1121"/>
      <c r="N51" s="1121"/>
      <c r="O51" s="1121"/>
      <c r="P51" s="148" t="s">
        <v>2289</v>
      </c>
      <c r="Q51" s="1120">
        <f>IFERROR(ROUNDDOWN(ROUND(AM5*Q50,0)*P5,0)*H53,"")</f>
        <v>130202</v>
      </c>
      <c r="R51" s="1121"/>
      <c r="S51" s="1121"/>
      <c r="T51" s="1121"/>
      <c r="U51" s="149" t="s">
        <v>2289</v>
      </c>
      <c r="V51" s="1122">
        <f>IFERROR(SUM(G51,L51,Q51),"")</f>
        <v>696968</v>
      </c>
      <c r="W51" s="1123"/>
      <c r="X51" s="1123"/>
      <c r="Y51" s="1123"/>
      <c r="Z51" s="150" t="s">
        <v>2289</v>
      </c>
      <c r="AB51" s="151"/>
      <c r="AC51" s="1120">
        <f>IFERROR(ROUNDDOWN(ROUND(AM5*AC50,0)*P5,0)*AD53,"")</f>
        <v>4059270</v>
      </c>
      <c r="AD51" s="1121"/>
      <c r="AE51" s="1121"/>
      <c r="AF51" s="1121"/>
      <c r="AG51" s="1121"/>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(283,383円/月)</v>
      </c>
      <c r="H52" s="1059"/>
      <c r="I52" s="1059"/>
      <c r="J52" s="1059"/>
      <c r="K52" s="1059"/>
      <c r="L52" s="1059" t="str">
        <f>IFERROR("("&amp;TEXT(L51/H53,"#,##0円")&amp;"/月)","")</f>
        <v>(0円/月)</v>
      </c>
      <c r="M52" s="1059"/>
      <c r="N52" s="1059"/>
      <c r="O52" s="1059"/>
      <c r="P52" s="1059"/>
      <c r="Q52" s="1059" t="str">
        <f>IFERROR("("&amp;TEXT(Q51/H53,"#,##0円")&amp;"/月)","")</f>
        <v>(65,101円/月)</v>
      </c>
      <c r="R52" s="1059"/>
      <c r="S52" s="1059"/>
      <c r="T52" s="1059"/>
      <c r="U52" s="1059"/>
      <c r="V52" s="1059" t="str">
        <f>IFERROR("("&amp;TEXT(V51/H53,"#,##0円")&amp;"/月)","")</f>
        <v>(348,484円/月)</v>
      </c>
      <c r="W52" s="1059"/>
      <c r="X52" s="1059"/>
      <c r="Y52" s="1059"/>
      <c r="Z52" s="1059"/>
      <c r="AB52" s="151"/>
      <c r="AC52" s="1139" t="str">
        <f>IFERROR("("&amp;TEXT(AC51/AD53,"#,##0円")&amp;"/月)","")</f>
        <v>(405,927円/月)</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2425</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2426</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2427</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45" t="s">
        <v>2428</v>
      </c>
      <c r="O1" s="1045"/>
      <c r="P1" s="1045"/>
      <c r="Q1" s="1045"/>
      <c r="R1" s="1045"/>
      <c r="S1" s="1045"/>
      <c r="T1" s="1045"/>
      <c r="U1" s="1045"/>
      <c r="V1" s="1045"/>
      <c r="W1" s="1045"/>
      <c r="X1" s="1045"/>
      <c r="Y1" s="1045"/>
      <c r="Z1" s="1045"/>
      <c r="AA1" s="1045"/>
      <c r="AB1" s="1045"/>
      <c r="AC1" s="1045"/>
      <c r="AD1" s="1045"/>
      <c r="AE1" s="1045"/>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45"/>
      <c r="O2" s="1045"/>
      <c r="P2" s="1045"/>
      <c r="Q2" s="1045"/>
      <c r="R2" s="1045"/>
      <c r="S2" s="1045"/>
      <c r="T2" s="1045"/>
      <c r="U2" s="1045"/>
      <c r="V2" s="1045"/>
      <c r="W2" s="1045"/>
      <c r="X2" s="1045"/>
      <c r="Y2" s="1045"/>
      <c r="Z2" s="1045"/>
      <c r="AA2" s="1045"/>
      <c r="AB2" s="1045"/>
      <c r="AC2" s="1045"/>
      <c r="AD2" s="1045"/>
      <c r="AE2" s="1045"/>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60" t="s">
        <v>2293</v>
      </c>
      <c r="C4" s="1060"/>
      <c r="D4" s="1060"/>
      <c r="E4" s="1060"/>
      <c r="F4" s="1060"/>
      <c r="G4" s="1060" t="s">
        <v>0</v>
      </c>
      <c r="H4" s="1060"/>
      <c r="I4" s="1060"/>
      <c r="J4" s="1056" t="s">
        <v>1</v>
      </c>
      <c r="K4" s="1056"/>
      <c r="L4" s="1056"/>
      <c r="M4" s="1056"/>
      <c r="N4" s="1056"/>
      <c r="O4" s="1056"/>
      <c r="P4" s="1061" t="s">
        <v>2162</v>
      </c>
      <c r="Q4" s="1062"/>
      <c r="R4" s="1062"/>
      <c r="S4" s="1063" t="s">
        <v>2</v>
      </c>
      <c r="T4" s="1064"/>
      <c r="U4" s="1064"/>
      <c r="V4" s="1064"/>
      <c r="W4" s="1064"/>
      <c r="X4" s="1064"/>
      <c r="Y4" s="1056" t="s">
        <v>3</v>
      </c>
      <c r="Z4" s="1056"/>
      <c r="AA4" s="1056"/>
      <c r="AB4" s="1056"/>
      <c r="AC4" s="1056"/>
      <c r="AD4" s="1056"/>
      <c r="AE4" s="1056" t="s">
        <v>2159</v>
      </c>
      <c r="AF4" s="1056"/>
      <c r="AG4" s="1056"/>
      <c r="AH4" s="1056"/>
      <c r="AI4" s="1056" t="s">
        <v>2160</v>
      </c>
      <c r="AJ4" s="1056"/>
      <c r="AK4" s="1056"/>
      <c r="AL4" s="1056"/>
      <c r="AM4" s="1056" t="s">
        <v>2158</v>
      </c>
      <c r="AN4" s="1056"/>
      <c r="AO4" s="1056"/>
      <c r="AP4" s="1056"/>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73"/>
      <c r="C5" s="1073"/>
      <c r="D5" s="1073"/>
      <c r="E5" s="1073"/>
      <c r="F5" s="1073"/>
      <c r="G5" s="1074"/>
      <c r="H5" s="1074"/>
      <c r="I5" s="1074"/>
      <c r="J5" s="1075"/>
      <c r="K5" s="1075"/>
      <c r="L5" s="1075"/>
      <c r="M5" s="1076"/>
      <c r="N5" s="1076"/>
      <c r="O5" s="1076"/>
      <c r="P5" s="1077" t="str">
        <f>IF(Y5="","",IFERROR(INDEX(【参考】数式用3!$G$3:$I$451,MATCH(M5,【参考】数式用3!$F$3:$F$451,0),MATCH(VLOOKUP(Y5,【参考】数式用3!$J$2:$K$26,2,FALSE),【参考】数式用3!$G$2:$I$2,0)),10))</f>
        <v/>
      </c>
      <c r="Q5" s="1078"/>
      <c r="R5" s="1078"/>
      <c r="S5" s="1079"/>
      <c r="T5" s="1080"/>
      <c r="U5" s="1080"/>
      <c r="V5" s="1080"/>
      <c r="W5" s="1080"/>
      <c r="X5" s="1081"/>
      <c r="Y5" s="1057"/>
      <c r="Z5" s="1057"/>
      <c r="AA5" s="1057"/>
      <c r="AB5" s="1057"/>
      <c r="AC5" s="1057"/>
      <c r="AD5" s="1057"/>
      <c r="AE5" s="1025"/>
      <c r="AF5" s="1026"/>
      <c r="AG5" s="1026"/>
      <c r="AH5" s="1027"/>
      <c r="AI5" s="1025"/>
      <c r="AJ5" s="1026"/>
      <c r="AK5" s="1026"/>
      <c r="AL5" s="1027"/>
      <c r="AM5" s="1028">
        <f>AE5-AI5</f>
        <v>0</v>
      </c>
      <c r="AN5" s="1029"/>
      <c r="AO5" s="1029"/>
      <c r="AP5" s="1030"/>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84" t="s">
        <v>2328</v>
      </c>
      <c r="C8" s="1085"/>
      <c r="D8" s="1085"/>
      <c r="E8" s="1085"/>
      <c r="F8" s="1085"/>
      <c r="G8" s="1085"/>
      <c r="H8" s="1085"/>
      <c r="I8" s="1085"/>
      <c r="J8" s="1085"/>
      <c r="K8" s="1085"/>
      <c r="L8" s="1085"/>
      <c r="M8" s="1085"/>
      <c r="N8" s="1085"/>
      <c r="O8" s="1085"/>
      <c r="P8" s="1085"/>
      <c r="Q8" s="1085"/>
      <c r="R8" s="1085"/>
      <c r="S8" s="1086"/>
      <c r="T8" s="998" t="s">
        <v>14</v>
      </c>
      <c r="U8" s="999"/>
      <c r="V8" s="1039" t="str">
        <f>IFERROR(IF(VLOOKUP(AS1,【参考】数式用2!E6:L23,3,FALSE)="","",VLOOKUP(AS1,【参考】数式用2!E6:L23,3,FALSE)),"")</f>
        <v/>
      </c>
      <c r="W8" s="1040"/>
      <c r="X8" s="1040"/>
      <c r="Y8" s="1040"/>
      <c r="Z8" s="1041"/>
      <c r="AA8" s="1021" t="str">
        <f>IFERROR(VLOOKUP(AS1,【参考】数式用2!E6:L23,4,FALSE),"")</f>
        <v/>
      </c>
      <c r="AB8" s="1021"/>
      <c r="AC8" s="1021"/>
      <c r="AD8" s="1021"/>
      <c r="AE8" s="1021"/>
      <c r="AF8" s="1021"/>
      <c r="AG8" s="1021"/>
      <c r="AH8" s="1021"/>
      <c r="AI8" s="1021"/>
      <c r="AJ8" s="1021"/>
      <c r="AK8" s="1021"/>
      <c r="AL8" s="1021"/>
      <c r="AM8" s="1021"/>
      <c r="AN8" s="1021"/>
      <c r="AO8" s="1021"/>
      <c r="AP8" s="1022"/>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87"/>
      <c r="C9" s="1088"/>
      <c r="D9" s="1088"/>
      <c r="E9" s="1088"/>
      <c r="F9" s="1089"/>
      <c r="G9" s="1090"/>
      <c r="H9" s="1091"/>
      <c r="I9" s="1091"/>
      <c r="J9" s="1091"/>
      <c r="K9" s="1092"/>
      <c r="L9" s="1093"/>
      <c r="M9" s="1094"/>
      <c r="N9" s="1094"/>
      <c r="O9" s="1094"/>
      <c r="P9" s="1095"/>
      <c r="Q9" s="1082" t="s">
        <v>2200</v>
      </c>
      <c r="R9" s="1083"/>
      <c r="S9" s="1083"/>
      <c r="T9" s="998"/>
      <c r="U9" s="999"/>
      <c r="V9" s="1042" t="str">
        <f>IFERROR(VLOOKUP(Y5,【参考】数式用!$A$5:$AB$27,MATCH(V8,【参考】数式用!$B$4:$AB$4,0)+1,FALSE),"")</f>
        <v/>
      </c>
      <c r="W9" s="1043"/>
      <c r="X9" s="1043"/>
      <c r="Y9" s="1043"/>
      <c r="Z9" s="1044"/>
      <c r="AA9" s="1023"/>
      <c r="AB9" s="1023"/>
      <c r="AC9" s="1023"/>
      <c r="AD9" s="1023"/>
      <c r="AE9" s="1023"/>
      <c r="AF9" s="1023"/>
      <c r="AG9" s="1023"/>
      <c r="AH9" s="1023"/>
      <c r="AI9" s="1023"/>
      <c r="AJ9" s="1023"/>
      <c r="AK9" s="1023"/>
      <c r="AL9" s="1023"/>
      <c r="AM9" s="1023"/>
      <c r="AN9" s="1023"/>
      <c r="AO9" s="1023"/>
      <c r="AP9" s="1024"/>
      <c r="AS9" s="183"/>
      <c r="AT9" s="1167"/>
      <c r="AU9" s="1167"/>
      <c r="AV9" s="1167"/>
      <c r="AW9" s="1167"/>
      <c r="AX9" s="1167"/>
      <c r="AY9" s="1167"/>
      <c r="AZ9" s="1167"/>
      <c r="BA9" s="184"/>
      <c r="CE9" s="988" t="s">
        <v>2388</v>
      </c>
      <c r="CF9" s="988"/>
      <c r="CG9" s="988"/>
      <c r="CH9" s="988"/>
      <c r="CI9" s="979" t="str">
        <f>IF(OR(AH62=1,AP62=1),1,"")</f>
        <v/>
      </c>
      <c r="CJ9" s="980"/>
    </row>
    <row r="10" spans="1:88" ht="11.25" customHeight="1">
      <c r="B10" s="1096" t="str">
        <f>IFERROR(VLOOKUP(Y5,【参考】数式用!$A$5:$J$27,MATCH(B9,【参考】数式用!$B$4:$J$4,0)+1,0),"")</f>
        <v/>
      </c>
      <c r="C10" s="1097"/>
      <c r="D10" s="1097"/>
      <c r="E10" s="1097"/>
      <c r="F10" s="1098"/>
      <c r="G10" s="1096" t="str">
        <f>IFERROR(VLOOKUP(Y5,【参考】数式用!$A$5:$J$27,MATCH(G9,【参考】数式用!$B$4:$J$4,0)+1,0),"")</f>
        <v/>
      </c>
      <c r="H10" s="1097"/>
      <c r="I10" s="1097"/>
      <c r="J10" s="1097"/>
      <c r="K10" s="1098"/>
      <c r="L10" s="1096" t="str">
        <f>IFERROR(VLOOKUP(Y5,【参考】数式用!$A$5:$J$27,MATCH(L9,【参考】数式用!$B$4:$J$4,0)+1,0),"")</f>
        <v/>
      </c>
      <c r="M10" s="1097"/>
      <c r="N10" s="1097"/>
      <c r="O10" s="1097"/>
      <c r="P10" s="1098"/>
      <c r="Q10" s="1102">
        <f>SUM(B10,G10,L10)</f>
        <v>0</v>
      </c>
      <c r="R10" s="1103"/>
      <c r="S10" s="110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099"/>
      <c r="C11" s="1100"/>
      <c r="D11" s="1100"/>
      <c r="E11" s="1100"/>
      <c r="F11" s="1101"/>
      <c r="G11" s="1099"/>
      <c r="H11" s="1100"/>
      <c r="I11" s="1100"/>
      <c r="J11" s="1100"/>
      <c r="K11" s="1101"/>
      <c r="L11" s="1099"/>
      <c r="M11" s="1100"/>
      <c r="N11" s="1100"/>
      <c r="O11" s="1100"/>
      <c r="P11" s="1101"/>
      <c r="Q11" s="1102"/>
      <c r="R11" s="1103"/>
      <c r="S11" s="1103"/>
      <c r="T11" s="1038"/>
      <c r="U11" s="999"/>
      <c r="V11" s="1048" t="str">
        <f>IFERROR(IF(VLOOKUP(AS1,【参考】数式用2!E6:L23,5,FALSE)="","",VLOOKUP(AS1,【参考】数式用2!E6:L23,5,FALSE)),"")</f>
        <v/>
      </c>
      <c r="W11" s="1048"/>
      <c r="X11" s="1048"/>
      <c r="Y11" s="1048"/>
      <c r="Z11" s="1048"/>
      <c r="AA11" s="1021" t="str">
        <f>IFERROR(VLOOKUP(AS1,【参考】数式用2!E6:L23,6,FALSE),"")</f>
        <v/>
      </c>
      <c r="AB11" s="1021"/>
      <c r="AC11" s="1021"/>
      <c r="AD11" s="1021"/>
      <c r="AE11" s="1021"/>
      <c r="AF11" s="1021"/>
      <c r="AG11" s="1021"/>
      <c r="AH11" s="1021"/>
      <c r="AI11" s="1021"/>
      <c r="AJ11" s="1021"/>
      <c r="AK11" s="1021"/>
      <c r="AL11" s="1021"/>
      <c r="AM11" s="1021"/>
      <c r="AN11" s="1021"/>
      <c r="AO11" s="1021"/>
      <c r="AP11" s="1022"/>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2"/>
      <c r="D12" s="1072"/>
      <c r="E12" s="1072"/>
      <c r="F12" s="1072"/>
      <c r="G12" s="1072"/>
      <c r="H12" s="1072"/>
      <c r="I12" s="1072"/>
      <c r="J12" s="1072"/>
      <c r="K12" s="1072"/>
      <c r="L12" s="1072"/>
      <c r="M12" s="1072"/>
      <c r="N12" s="1072"/>
      <c r="O12" s="1072"/>
      <c r="P12" s="1072"/>
      <c r="Q12" s="1072"/>
      <c r="R12" s="1072"/>
      <c r="S12" s="1072"/>
      <c r="T12" s="1038"/>
      <c r="U12" s="999"/>
      <c r="V12" s="1047" t="str">
        <f>IFERROR(VLOOKUP(Y5,【参考】数式用!$A$5:$AB$27,MATCH(V11,【参考】数式用!$B$4:$AB$4,0)+1,FALSE),"")</f>
        <v/>
      </c>
      <c r="W12" s="1047"/>
      <c r="X12" s="1047"/>
      <c r="Y12" s="1047"/>
      <c r="Z12" s="1047"/>
      <c r="AA12" s="1023"/>
      <c r="AB12" s="1023"/>
      <c r="AC12" s="1023"/>
      <c r="AD12" s="1023"/>
      <c r="AE12" s="1023"/>
      <c r="AF12" s="1023"/>
      <c r="AG12" s="1023"/>
      <c r="AH12" s="1023"/>
      <c r="AI12" s="1023"/>
      <c r="AJ12" s="1023"/>
      <c r="AK12" s="1023"/>
      <c r="AL12" s="1023"/>
      <c r="AM12" s="1023"/>
      <c r="AN12" s="1023"/>
      <c r="AO12" s="1023"/>
      <c r="AP12" s="1024"/>
      <c r="AS12" s="183"/>
      <c r="AT12" s="1167"/>
      <c r="AU12" s="1167"/>
      <c r="AV12" s="1167"/>
      <c r="AW12" s="1167"/>
      <c r="AX12" s="1167"/>
      <c r="AY12" s="1167"/>
      <c r="AZ12" s="1167"/>
      <c r="BA12" s="184"/>
    </row>
    <row r="13" spans="1:88" ht="12" customHeight="1">
      <c r="A13" s="178"/>
      <c r="B13" s="1113" t="s">
        <v>2288</v>
      </c>
      <c r="C13" s="1114"/>
      <c r="D13" s="1114"/>
      <c r="E13" s="1114"/>
      <c r="F13" s="1114"/>
      <c r="G13" s="1114"/>
      <c r="H13" s="1114"/>
      <c r="I13" s="1114"/>
      <c r="J13" s="1114"/>
      <c r="K13" s="1114"/>
      <c r="L13" s="1114"/>
      <c r="M13" s="1114"/>
      <c r="N13" s="1114"/>
      <c r="O13" s="1114"/>
      <c r="P13" s="1114"/>
      <c r="Q13" s="1114"/>
      <c r="R13" s="1114"/>
      <c r="S13" s="111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16"/>
      <c r="C14" s="1117"/>
      <c r="D14" s="1117"/>
      <c r="E14" s="1117"/>
      <c r="F14" s="1117"/>
      <c r="G14" s="1117"/>
      <c r="H14" s="1117"/>
      <c r="I14" s="1117"/>
      <c r="J14" s="1117"/>
      <c r="K14" s="1117"/>
      <c r="L14" s="1117"/>
      <c r="M14" s="1117"/>
      <c r="N14" s="1117"/>
      <c r="O14" s="1117"/>
      <c r="P14" s="1117"/>
      <c r="Q14" s="1117"/>
      <c r="R14" s="1117"/>
      <c r="S14" s="1118"/>
      <c r="U14" s="528"/>
      <c r="V14" s="1048" t="str">
        <f>IFERROR(IF(VLOOKUP(AS1,【参考】数式用2!E6:L23,7,FALSE)="","",VLOOKUP(AS1,【参考】数式用2!E6:L23,7,FALSE)),"")</f>
        <v/>
      </c>
      <c r="W14" s="1048"/>
      <c r="X14" s="1048"/>
      <c r="Y14" s="1048"/>
      <c r="Z14" s="1048"/>
      <c r="AA14" s="1031" t="str">
        <f>IFERROR(VLOOKUP(AS1,【参考】数式用2!E6:L23,8,FALSE),"")</f>
        <v/>
      </c>
      <c r="AB14" s="1021"/>
      <c r="AC14" s="1021"/>
      <c r="AD14" s="1021"/>
      <c r="AE14" s="1021"/>
      <c r="AF14" s="1021"/>
      <c r="AG14" s="1021"/>
      <c r="AH14" s="1021"/>
      <c r="AI14" s="1021"/>
      <c r="AJ14" s="1021"/>
      <c r="AK14" s="1021"/>
      <c r="AL14" s="1021"/>
      <c r="AM14" s="1021"/>
      <c r="AN14" s="1021"/>
      <c r="AO14" s="1021"/>
      <c r="AP14" s="1022"/>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04" t="s">
        <v>2282</v>
      </c>
      <c r="C15" s="1105"/>
      <c r="D15" s="147">
        <v>6</v>
      </c>
      <c r="E15" s="530" t="s">
        <v>2283</v>
      </c>
      <c r="F15" s="147">
        <v>4</v>
      </c>
      <c r="G15" s="530" t="s">
        <v>2284</v>
      </c>
      <c r="H15" s="1106" t="s">
        <v>2285</v>
      </c>
      <c r="I15" s="1106"/>
      <c r="J15" s="1119"/>
      <c r="K15" s="147">
        <v>7</v>
      </c>
      <c r="L15" s="530" t="s">
        <v>2283</v>
      </c>
      <c r="M15" s="147">
        <v>3</v>
      </c>
      <c r="N15" s="530" t="s">
        <v>2284</v>
      </c>
      <c r="O15" s="530" t="s">
        <v>2286</v>
      </c>
      <c r="P15" s="204">
        <f>(K15*12+M15)-(D15*12+F15)+1</f>
        <v>12</v>
      </c>
      <c r="Q15" s="1106" t="s">
        <v>2287</v>
      </c>
      <c r="R15" s="1106"/>
      <c r="S15" s="205" t="s">
        <v>74</v>
      </c>
      <c r="U15" s="528"/>
      <c r="V15" s="1107" t="str">
        <f>IFERROR(VLOOKUP(Y5,【参考】数式用!$A$5:$AB$27,MATCH(V14,【参考】数式用!$B$4:$AB$4,0)+1,FALSE),"")</f>
        <v/>
      </c>
      <c r="W15" s="1108"/>
      <c r="X15" s="1108"/>
      <c r="Y15" s="1108"/>
      <c r="Z15" s="1109"/>
      <c r="AA15" s="1032"/>
      <c r="AB15" s="1033"/>
      <c r="AC15" s="1033"/>
      <c r="AD15" s="1033"/>
      <c r="AE15" s="1033"/>
      <c r="AF15" s="1033"/>
      <c r="AG15" s="1033"/>
      <c r="AH15" s="1033"/>
      <c r="AI15" s="1033"/>
      <c r="AJ15" s="1033"/>
      <c r="AK15" s="1033"/>
      <c r="AL15" s="1033"/>
      <c r="AM15" s="1033"/>
      <c r="AN15" s="1033"/>
      <c r="AO15" s="1033"/>
      <c r="AP15" s="1034"/>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0"/>
      <c r="W16" s="1111"/>
      <c r="X16" s="1111"/>
      <c r="Y16" s="1111"/>
      <c r="Z16" s="1112"/>
      <c r="AA16" s="1035"/>
      <c r="AB16" s="1036"/>
      <c r="AC16" s="1036"/>
      <c r="AD16" s="1036"/>
      <c r="AE16" s="1036"/>
      <c r="AF16" s="1036"/>
      <c r="AG16" s="1036"/>
      <c r="AH16" s="1036"/>
      <c r="AI16" s="1036"/>
      <c r="AJ16" s="1036"/>
      <c r="AK16" s="1036"/>
      <c r="AL16" s="1036"/>
      <c r="AM16" s="1036"/>
      <c r="AN16" s="1036"/>
      <c r="AO16" s="1036"/>
      <c r="AP16" s="1037"/>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33" t="s">
        <v>2211</v>
      </c>
      <c r="C18" s="1133"/>
      <c r="D18" s="1133"/>
      <c r="E18" s="1133"/>
      <c r="F18" s="1133"/>
      <c r="G18" s="1133"/>
      <c r="H18" s="1133"/>
      <c r="I18" s="1133"/>
      <c r="J18" s="1133"/>
      <c r="K18" s="1133"/>
      <c r="L18" s="1133"/>
      <c r="M18" s="1133"/>
      <c r="N18" s="1133"/>
      <c r="O18" s="1133"/>
      <c r="P18" s="1133"/>
      <c r="Q18" s="1133"/>
      <c r="R18" s="1133"/>
      <c r="S18" s="1133"/>
      <c r="AI18" s="216"/>
      <c r="AJ18" s="216"/>
      <c r="AK18" s="216"/>
      <c r="AL18" s="216"/>
      <c r="AM18" s="216"/>
      <c r="AN18" s="216"/>
      <c r="AO18" s="216"/>
      <c r="AP18" s="216"/>
      <c r="AQ18" s="216"/>
    </row>
    <row r="19" spans="2:60" ht="6" customHeight="1" thickBot="1">
      <c r="B19" s="1133"/>
      <c r="C19" s="1133"/>
      <c r="D19" s="1133"/>
      <c r="E19" s="1133"/>
      <c r="F19" s="1133"/>
      <c r="G19" s="1133"/>
      <c r="H19" s="1133"/>
      <c r="I19" s="1133"/>
      <c r="J19" s="1133"/>
      <c r="K19" s="1133"/>
      <c r="L19" s="1133"/>
      <c r="M19" s="1133"/>
      <c r="N19" s="1133"/>
      <c r="O19" s="1133"/>
      <c r="P19" s="1133"/>
      <c r="Q19" s="1133"/>
      <c r="R19" s="1133"/>
      <c r="S19" s="1133"/>
      <c r="AI19" s="216"/>
      <c r="AJ19" s="216"/>
      <c r="AK19" s="216"/>
      <c r="AL19" s="216"/>
      <c r="AM19" s="216"/>
      <c r="AN19" s="216"/>
      <c r="AO19" s="216"/>
      <c r="AP19" s="216"/>
      <c r="AQ19" s="216"/>
    </row>
    <row r="20" spans="2:60" ht="12.95" customHeight="1">
      <c r="B20" s="1134"/>
      <c r="C20" s="1134"/>
      <c r="D20" s="1134"/>
      <c r="E20" s="1134"/>
      <c r="F20" s="1134"/>
      <c r="G20" s="1134"/>
      <c r="H20" s="1134"/>
      <c r="I20" s="1134"/>
      <c r="J20" s="1134"/>
      <c r="K20" s="1134"/>
      <c r="L20" s="1134"/>
      <c r="M20" s="1134"/>
      <c r="N20" s="1134"/>
      <c r="O20" s="1134"/>
      <c r="P20" s="1134"/>
      <c r="Q20" s="1134"/>
      <c r="R20" s="1134"/>
      <c r="S20" s="1134"/>
      <c r="T20" s="217"/>
      <c r="U20" s="178"/>
      <c r="V20" s="1065" t="s">
        <v>244</v>
      </c>
      <c r="W20" s="1065"/>
      <c r="X20" s="1065"/>
      <c r="Y20" s="1065"/>
      <c r="Z20" s="1065"/>
      <c r="AA20" s="191"/>
      <c r="AB20" s="191"/>
      <c r="AC20" s="1065" t="str">
        <f>IF(F15=4,"R6.4～R6.5",IF(F15=5,"R6.5",""))</f>
        <v>R6.4～R6.5</v>
      </c>
      <c r="AD20" s="1065"/>
      <c r="AE20" s="1065"/>
      <c r="AF20" s="1065"/>
      <c r="AG20" s="1065"/>
      <c r="AH20" s="1065"/>
      <c r="AI20" s="191"/>
      <c r="AJ20" s="191"/>
      <c r="AK20" s="1065" t="str">
        <f>IF(OR(F15=4,F15=5),"R6.6","R"&amp;D15&amp;"."&amp;F15)&amp;"～R"&amp;K15&amp;"."&amp;M15</f>
        <v>R6.6～R7.3</v>
      </c>
      <c r="AL20" s="1065"/>
      <c r="AM20" s="1065"/>
      <c r="AN20" s="1065"/>
      <c r="AO20" s="1065"/>
      <c r="AP20" s="1065"/>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66" t="s">
        <v>2295</v>
      </c>
      <c r="C21" s="1067"/>
      <c r="D21" s="1067"/>
      <c r="E21" s="1067"/>
      <c r="F21" s="1068"/>
      <c r="G21" s="1049" t="s">
        <v>245</v>
      </c>
      <c r="H21" s="1050"/>
      <c r="I21" s="1050"/>
      <c r="J21" s="1050"/>
      <c r="K21" s="1050"/>
      <c r="L21" s="1050"/>
      <c r="M21" s="1050"/>
      <c r="N21" s="1050"/>
      <c r="O21" s="1050"/>
      <c r="P21" s="1050"/>
      <c r="Q21" s="1050"/>
      <c r="R21" s="1050"/>
      <c r="S21" s="1050"/>
      <c r="T21" s="1051"/>
      <c r="U21" s="218"/>
      <c r="V21" s="526" t="str">
        <f>IFERROR(IF(L9="ベア加算","✓",""),"")</f>
        <v/>
      </c>
      <c r="W21" s="985" t="s">
        <v>16</v>
      </c>
      <c r="X21" s="985"/>
      <c r="Y21" s="985"/>
      <c r="Z21" s="985"/>
      <c r="AA21" s="998" t="s">
        <v>14</v>
      </c>
      <c r="AB21" s="999"/>
      <c r="AC21" s="220"/>
      <c r="AD21" s="1046" t="s">
        <v>16</v>
      </c>
      <c r="AE21" s="1046"/>
      <c r="AF21" s="1046"/>
      <c r="AG21" s="1046"/>
      <c r="AH21" s="1046"/>
      <c r="AI21" s="998" t="s">
        <v>14</v>
      </c>
      <c r="AJ21" s="999"/>
      <c r="AK21" s="221"/>
      <c r="AL21" s="1046" t="s">
        <v>16</v>
      </c>
      <c r="AM21" s="1046"/>
      <c r="AN21" s="1046"/>
      <c r="AO21" s="1046"/>
      <c r="AP21" s="1046"/>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69"/>
      <c r="C22" s="1070"/>
      <c r="D22" s="1070"/>
      <c r="E22" s="1070"/>
      <c r="F22" s="1071"/>
      <c r="G22" s="1053"/>
      <c r="H22" s="1054"/>
      <c r="I22" s="1054"/>
      <c r="J22" s="1054"/>
      <c r="K22" s="1054"/>
      <c r="L22" s="1054"/>
      <c r="M22" s="1054"/>
      <c r="N22" s="1054"/>
      <c r="O22" s="1054"/>
      <c r="P22" s="1054"/>
      <c r="Q22" s="1054"/>
      <c r="R22" s="1054"/>
      <c r="S22" s="1054"/>
      <c r="T22" s="1055"/>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66" t="s">
        <v>2219</v>
      </c>
      <c r="C24" s="1067"/>
      <c r="D24" s="1067"/>
      <c r="E24" s="1067"/>
      <c r="F24" s="1068"/>
      <c r="G24" s="1049" t="s">
        <v>246</v>
      </c>
      <c r="H24" s="1050"/>
      <c r="I24" s="1050"/>
      <c r="J24" s="1050"/>
      <c r="K24" s="1050"/>
      <c r="L24" s="1050"/>
      <c r="M24" s="1050"/>
      <c r="N24" s="1050"/>
      <c r="O24" s="1050"/>
      <c r="P24" s="1050"/>
      <c r="Q24" s="1050"/>
      <c r="R24" s="1050"/>
      <c r="S24" s="1050"/>
      <c r="T24" s="1051"/>
      <c r="U24" s="218"/>
      <c r="V24" s="526" t="str">
        <f>IFERROR(IF(OR(B9="処遇加算Ⅰ",B9="処遇加算Ⅱ"),"✓",""),"")</f>
        <v/>
      </c>
      <c r="W24" s="1130" t="s">
        <v>2254</v>
      </c>
      <c r="X24" s="1131"/>
      <c r="Y24" s="1131"/>
      <c r="Z24" s="11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35"/>
      <c r="C25" s="1136"/>
      <c r="D25" s="1136"/>
      <c r="E25" s="1136"/>
      <c r="F25" s="1137"/>
      <c r="G25" s="1032"/>
      <c r="H25" s="1033"/>
      <c r="I25" s="1033"/>
      <c r="J25" s="1033"/>
      <c r="K25" s="1033"/>
      <c r="L25" s="1033"/>
      <c r="M25" s="1033"/>
      <c r="N25" s="1033"/>
      <c r="O25" s="1033"/>
      <c r="P25" s="1033"/>
      <c r="Q25" s="1033"/>
      <c r="R25" s="1033"/>
      <c r="S25" s="1033"/>
      <c r="T25" s="1052"/>
      <c r="U25" s="218"/>
      <c r="V25" s="526" t="str">
        <f>IFERROR(IF(B9="処遇加算Ⅲ","✓",""),"")</f>
        <v/>
      </c>
      <c r="W25" s="1130" t="s">
        <v>21</v>
      </c>
      <c r="X25" s="1131"/>
      <c r="Y25" s="1131"/>
      <c r="Z25" s="11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69"/>
      <c r="C26" s="1070"/>
      <c r="D26" s="1070"/>
      <c r="E26" s="1070"/>
      <c r="F26" s="1071"/>
      <c r="G26" s="1053"/>
      <c r="H26" s="1054"/>
      <c r="I26" s="1054"/>
      <c r="J26" s="1054"/>
      <c r="K26" s="1054"/>
      <c r="L26" s="1054"/>
      <c r="M26" s="1054"/>
      <c r="N26" s="1054"/>
      <c r="O26" s="1054"/>
      <c r="P26" s="1054"/>
      <c r="Q26" s="1054"/>
      <c r="R26" s="1054"/>
      <c r="S26" s="1054"/>
      <c r="T26" s="1055"/>
      <c r="U26" s="192"/>
      <c r="V26" s="526" t="str">
        <f>IFERROR(IF(B9="処遇加算なし","✓",""),"")</f>
        <v/>
      </c>
      <c r="W26" s="1130" t="s">
        <v>2255</v>
      </c>
      <c r="X26" s="1131"/>
      <c r="Y26" s="1131"/>
      <c r="Z26" s="11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66" t="s">
        <v>2220</v>
      </c>
      <c r="C28" s="1067"/>
      <c r="D28" s="1067"/>
      <c r="E28" s="1067"/>
      <c r="F28" s="1068"/>
      <c r="G28" s="1050" t="s">
        <v>2217</v>
      </c>
      <c r="H28" s="1050"/>
      <c r="I28" s="1050"/>
      <c r="J28" s="1050"/>
      <c r="K28" s="1050"/>
      <c r="L28" s="1050"/>
      <c r="M28" s="1050"/>
      <c r="N28" s="1050"/>
      <c r="O28" s="1050"/>
      <c r="P28" s="1050"/>
      <c r="Q28" s="1050"/>
      <c r="R28" s="1050"/>
      <c r="S28" s="1050"/>
      <c r="T28" s="1051"/>
      <c r="U28" s="218"/>
      <c r="V28" s="526" t="str">
        <f>IFERROR(IF(OR(B9="処遇加算Ⅰ",B9="処遇加算Ⅱ"),"✓",""),"")</f>
        <v/>
      </c>
      <c r="W28" s="1130" t="s">
        <v>2254</v>
      </c>
      <c r="X28" s="1131"/>
      <c r="Y28" s="1131"/>
      <c r="Z28" s="11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35"/>
      <c r="C29" s="1136"/>
      <c r="D29" s="1136"/>
      <c r="E29" s="1136"/>
      <c r="F29" s="1137"/>
      <c r="G29" s="1033"/>
      <c r="H29" s="1033"/>
      <c r="I29" s="1033"/>
      <c r="J29" s="1033"/>
      <c r="K29" s="1033"/>
      <c r="L29" s="1033"/>
      <c r="M29" s="1033"/>
      <c r="N29" s="1033"/>
      <c r="O29" s="1033"/>
      <c r="P29" s="1033"/>
      <c r="Q29" s="1033"/>
      <c r="R29" s="1033"/>
      <c r="S29" s="1033"/>
      <c r="T29" s="1052"/>
      <c r="U29" s="218"/>
      <c r="V29" s="526" t="str">
        <f>IFERROR(IF(B9="処遇加算Ⅲ","✓",""),"")</f>
        <v/>
      </c>
      <c r="W29" s="1130" t="s">
        <v>21</v>
      </c>
      <c r="X29" s="1131"/>
      <c r="Y29" s="1131"/>
      <c r="Z29" s="11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69"/>
      <c r="C30" s="1070"/>
      <c r="D30" s="1070"/>
      <c r="E30" s="1070"/>
      <c r="F30" s="1071"/>
      <c r="G30" s="1054"/>
      <c r="H30" s="1054"/>
      <c r="I30" s="1054"/>
      <c r="J30" s="1054"/>
      <c r="K30" s="1054"/>
      <c r="L30" s="1054"/>
      <c r="M30" s="1054"/>
      <c r="N30" s="1054"/>
      <c r="O30" s="1054"/>
      <c r="P30" s="1054"/>
      <c r="Q30" s="1054"/>
      <c r="R30" s="1054"/>
      <c r="S30" s="1054"/>
      <c r="T30" s="1055"/>
      <c r="U30" s="192"/>
      <c r="V30" s="526" t="str">
        <f>IFERROR(IF(B9="処遇加算なし","✓",""),"")</f>
        <v/>
      </c>
      <c r="W30" s="1130" t="s">
        <v>2255</v>
      </c>
      <c r="X30" s="1131"/>
      <c r="Y30" s="1131"/>
      <c r="Z30" s="11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38" t="s">
        <v>2221</v>
      </c>
      <c r="C32" s="1138"/>
      <c r="D32" s="1138"/>
      <c r="E32" s="1138"/>
      <c r="F32" s="1138"/>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38" t="s">
        <v>14</v>
      </c>
      <c r="AB32" s="999"/>
      <c r="AC32" s="220"/>
      <c r="AD32" s="987" t="s">
        <v>16</v>
      </c>
      <c r="AE32" s="987"/>
      <c r="AF32" s="987"/>
      <c r="AG32" s="987"/>
      <c r="AH32" s="987"/>
      <c r="AI32" s="103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38"/>
      <c r="C33" s="1138"/>
      <c r="D33" s="1138"/>
      <c r="E33" s="1138"/>
      <c r="F33" s="1138"/>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38"/>
      <c r="AB33" s="999"/>
      <c r="AC33" s="220"/>
      <c r="AD33" s="1020" t="s">
        <v>19</v>
      </c>
      <c r="AE33" s="1020"/>
      <c r="AF33" s="1020"/>
      <c r="AG33" s="1020"/>
      <c r="AH33" s="1020"/>
      <c r="AI33" s="103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38"/>
      <c r="C34" s="1138"/>
      <c r="D34" s="1138"/>
      <c r="E34" s="1138"/>
      <c r="F34" s="1138"/>
      <c r="G34" s="1015"/>
      <c r="H34" s="1015"/>
      <c r="I34" s="1015"/>
      <c r="J34" s="1015"/>
      <c r="K34" s="1015"/>
      <c r="L34" s="1015"/>
      <c r="M34" s="1015"/>
      <c r="N34" s="1015"/>
      <c r="O34" s="1015"/>
      <c r="P34" s="1015"/>
      <c r="Q34" s="1015"/>
      <c r="R34" s="1015"/>
      <c r="S34" s="1015"/>
      <c r="T34" s="1015"/>
      <c r="U34" s="192"/>
      <c r="V34" s="225"/>
      <c r="W34" s="197"/>
      <c r="X34" s="197"/>
      <c r="Y34" s="197"/>
      <c r="Z34" s="197"/>
      <c r="AA34" s="1038"/>
      <c r="AB34" s="999"/>
      <c r="AC34" s="220"/>
      <c r="AD34" s="985" t="s">
        <v>17</v>
      </c>
      <c r="AE34" s="985"/>
      <c r="AF34" s="985"/>
      <c r="AG34" s="985"/>
      <c r="AH34" s="985"/>
      <c r="AI34" s="103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38" t="s">
        <v>2222</v>
      </c>
      <c r="C36" s="1138"/>
      <c r="D36" s="1138"/>
      <c r="E36" s="1138"/>
      <c r="F36" s="1138"/>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38"/>
      <c r="C37" s="1138"/>
      <c r="D37" s="1138"/>
      <c r="E37" s="1138"/>
      <c r="F37" s="1138"/>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38"/>
      <c r="C38" s="1138"/>
      <c r="D38" s="1138"/>
      <c r="E38" s="1138"/>
      <c r="F38" s="1138"/>
      <c r="G38" s="1019"/>
      <c r="H38" s="1019"/>
      <c r="I38" s="1019"/>
      <c r="J38" s="1019"/>
      <c r="K38" s="1019"/>
      <c r="L38" s="1019"/>
      <c r="M38" s="1019"/>
      <c r="N38" s="1019"/>
      <c r="O38" s="1019"/>
      <c r="P38" s="1019"/>
      <c r="Q38" s="1019"/>
      <c r="R38" s="1019"/>
      <c r="S38" s="1019"/>
      <c r="T38" s="1019"/>
      <c r="U38" s="218"/>
      <c r="Z38" s="233"/>
      <c r="AA38" s="103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38" t="s">
        <v>2223</v>
      </c>
      <c r="C40" s="1138"/>
      <c r="D40" s="1138"/>
      <c r="E40" s="1138"/>
      <c r="F40" s="1138"/>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38"/>
      <c r="C41" s="1138"/>
      <c r="D41" s="1138"/>
      <c r="E41" s="1138"/>
      <c r="F41" s="1138"/>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141"/>
      <c r="AE41" s="1142"/>
      <c r="AF41" s="1142"/>
      <c r="AG41" s="1142"/>
      <c r="AH41" s="1143"/>
      <c r="AI41" s="998"/>
      <c r="AJ41" s="999"/>
      <c r="AK41" s="234" t="s">
        <v>90</v>
      </c>
      <c r="AL41" s="1141"/>
      <c r="AM41" s="1142"/>
      <c r="AN41" s="1142"/>
      <c r="AO41" s="1142"/>
      <c r="AP41" s="1143"/>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38"/>
      <c r="C42" s="1138"/>
      <c r="D42" s="1138"/>
      <c r="E42" s="1138"/>
      <c r="F42" s="1138"/>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38" t="s">
        <v>2224</v>
      </c>
      <c r="C44" s="1138"/>
      <c r="D44" s="1138"/>
      <c r="E44" s="1138"/>
      <c r="F44" s="1138"/>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38"/>
      <c r="C45" s="1138"/>
      <c r="D45" s="1138"/>
      <c r="E45" s="1138"/>
      <c r="F45" s="1138"/>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33" t="s">
        <v>2317</v>
      </c>
      <c r="C47" s="1133"/>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24" t="str">
        <f>IFERROR(IF(AND(OR(AH58=1,AH58=2),OR(AH59=1,AH59=2),OR(AH60=1,AH60=2)),"処遇加算Ⅰ",IF(AND(OR(AH58=1,AH58=2),OR(AH59=1,AH59=2),OR(AH60=0,AH60=3)),"処遇加算Ⅱ",IF(OR(OR(AH58=1,AH58=2),OR(AH59=1,AH59=2)),"処遇加算Ⅲ",""))),"")</f>
        <v/>
      </c>
      <c r="H49" s="1125"/>
      <c r="I49" s="1125"/>
      <c r="J49" s="1125"/>
      <c r="K49" s="1165"/>
      <c r="L49" s="1124" t="str">
        <f>IFERROR(IF(G9="","",IF(AND(OR(AH61=1,AH61=2),AH62=1,AH63=1),"特定加算Ⅰ",IF(AND(OR(AH61=1,AH61=2),AH62=2,AH63=1),"特定加算Ⅱ",IF(OR(AH61=3,AH62=2,AH63=2),"特定加算なし","")))),"")</f>
        <v/>
      </c>
      <c r="M49" s="1125"/>
      <c r="N49" s="1125"/>
      <c r="O49" s="1125"/>
      <c r="P49" s="1126"/>
      <c r="Q49" s="1127" t="str">
        <f>IFERROR(IF(OR(L9="ベア加算",AND(L9="ベア加算なし",AH57=1)),"ベア加算",IF(AH57=2,"ベア加算なし","")),"")</f>
        <v/>
      </c>
      <c r="R49" s="1125"/>
      <c r="S49" s="1125"/>
      <c r="T49" s="1125"/>
      <c r="U49" s="1126"/>
      <c r="V49" s="1128" t="s">
        <v>12</v>
      </c>
      <c r="W49" s="1129"/>
      <c r="X49" s="1129"/>
      <c r="Y49" s="1129"/>
      <c r="Z49" s="1129"/>
      <c r="AA49" s="1038"/>
      <c r="AB49" s="103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02">
        <f>SUM(G50,L50,Q50)</f>
        <v>0</v>
      </c>
      <c r="W50" s="1103"/>
      <c r="X50" s="1103"/>
      <c r="Y50" s="1103"/>
      <c r="Z50" s="1103"/>
      <c r="AA50" s="1038"/>
      <c r="AB50" s="103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21" t="str">
        <f>IFERROR(ROUNDDOWN(ROUND(AM5*G50,0)*P5,0)*H53,"")</f>
        <v/>
      </c>
      <c r="H51" s="1121"/>
      <c r="I51" s="1121"/>
      <c r="J51" s="1121"/>
      <c r="K51" s="148" t="s">
        <v>2289</v>
      </c>
      <c r="L51" s="1120" t="str">
        <f>IFERROR(ROUNDDOWN(ROUND(AM5*L50,0)*P5,0)*H53,"")</f>
        <v/>
      </c>
      <c r="M51" s="1121"/>
      <c r="N51" s="1121"/>
      <c r="O51" s="1121"/>
      <c r="P51" s="148" t="s">
        <v>2289</v>
      </c>
      <c r="Q51" s="1120" t="str">
        <f>IFERROR(ROUNDDOWN(ROUND(AM5*Q50,0)*P5,0)*H53,"")</f>
        <v/>
      </c>
      <c r="R51" s="1121"/>
      <c r="S51" s="1121"/>
      <c r="T51" s="1121"/>
      <c r="U51" s="149" t="s">
        <v>2289</v>
      </c>
      <c r="V51" s="1122">
        <f>IFERROR(SUM(G51,L51,Q51),"")</f>
        <v>0</v>
      </c>
      <c r="W51" s="1123"/>
      <c r="X51" s="1123"/>
      <c r="Y51" s="1123"/>
      <c r="Z51" s="150" t="s">
        <v>2289</v>
      </c>
      <c r="AB51" s="151"/>
      <c r="AC51" s="1120" t="str">
        <f>IFERROR(ROUNDDOWN(ROUND(AM5*AC50,0)*P5,0)*AD53,"")</f>
        <v/>
      </c>
      <c r="AD51" s="1121"/>
      <c r="AE51" s="1121"/>
      <c r="AF51" s="1121"/>
      <c r="AG51" s="1121"/>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58" t="str">
        <f>IFERROR("("&amp;TEXT(G51/H53,"#,##0円")&amp;"/月)","")</f>
        <v/>
      </c>
      <c r="H52" s="1059"/>
      <c r="I52" s="1059"/>
      <c r="J52" s="1059"/>
      <c r="K52" s="1059"/>
      <c r="L52" s="1059" t="str">
        <f>IFERROR("("&amp;TEXT(L51/H53,"#,##0円")&amp;"/月)","")</f>
        <v/>
      </c>
      <c r="M52" s="1059"/>
      <c r="N52" s="1059"/>
      <c r="O52" s="1059"/>
      <c r="P52" s="1059"/>
      <c r="Q52" s="1059" t="str">
        <f>IFERROR("("&amp;TEXT(Q51/H53,"#,##0円")&amp;"/月)","")</f>
        <v/>
      </c>
      <c r="R52" s="1059"/>
      <c r="S52" s="1059"/>
      <c r="T52" s="1059"/>
      <c r="U52" s="1059"/>
      <c r="V52" s="1059" t="str">
        <f>IFERROR("("&amp;TEXT(V51/H53,"#,##0円")&amp;"/月)","")</f>
        <v>(0円/月)</v>
      </c>
      <c r="W52" s="1059"/>
      <c r="X52" s="1059"/>
      <c r="Y52" s="1059"/>
      <c r="Z52" s="1059"/>
      <c r="AB52" s="151"/>
      <c r="AC52" s="1139" t="str">
        <f>IFERROR("("&amp;TEXT(AC51/AD53,"#,##0円")&amp;"/月)","")</f>
        <v/>
      </c>
      <c r="AD52" s="1140"/>
      <c r="AE52" s="1140"/>
      <c r="AF52" s="1140"/>
      <c r="AG52" s="1140"/>
      <c r="AH52" s="1058"/>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吉成　昌晃</dc:creator>
  <cp:lastModifiedBy>吉成　昌晃</cp:lastModifiedBy>
  <cp:lastPrinted>2024-03-11T13:42:51Z</cp:lastPrinted>
  <dcterms:created xsi:type="dcterms:W3CDTF">2015-06-05T18:19:34Z</dcterms:created>
  <dcterms:modified xsi:type="dcterms:W3CDTF">2024-03-22T05:30:45Z</dcterms:modified>
</cp:coreProperties>
</file>