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bsrvinffl010\090_財務部\公有資産マネジメント課\共有\非公開\3施設計画・保全係\11 公共施設白書\R6\06_公表用\ダウンロード（分割版）\公共施設白書＜資料編＞\"/>
    </mc:Choice>
  </mc:AlternateContent>
  <xr:revisionPtr revIDLastSave="0" documentId="13_ncr:1_{B5859FEE-E718-4CA4-93C9-8F3CCEDA5889}" xr6:coauthVersionLast="36" xr6:coauthVersionMax="36" xr10:uidLastSave="{00000000-0000-0000-0000-000000000000}"/>
  <bookViews>
    <workbookView xWindow="0" yWindow="0" windowWidth="28800" windowHeight="12180" tabRatio="889" xr2:uid="{00000000-000D-0000-FFFF-FFFF00000000}"/>
  </bookViews>
  <sheets>
    <sheet name="表紙＆目次＆凡例" sheetId="1" r:id="rId1"/>
    <sheet name="(1)公共施設" sheetId="2" r:id="rId2"/>
    <sheet name="Sheet2" sheetId="20" state="hidden" r:id="rId3"/>
  </sheets>
  <externalReferences>
    <externalReference r:id="rId4"/>
    <externalReference r:id="rId5"/>
    <externalReference r:id="rId6"/>
    <externalReference r:id="rId7"/>
    <externalReference r:id="rId8"/>
  </externalReferences>
  <definedNames>
    <definedName name="_Fill" hidden="1">#REF!</definedName>
    <definedName name="_xlnm._FilterDatabase" localSheetId="1" hidden="1">'(1)公共施設'!$A$5:$AI$783</definedName>
    <definedName name="_Key1" hidden="1">'[1]０９'!$E$36</definedName>
    <definedName name="_Key2" hidden="1">'[2]０７'!$BN$7:$BN$35</definedName>
    <definedName name="_Order1" hidden="1">1</definedName>
    <definedName name="_Order2" hidden="1">1</definedName>
    <definedName name="_Sort" hidden="1">'[1]０９'!$B$36:$BP$40</definedName>
    <definedName name="\a">'[3]３７'!$BQ$9:$BQ$11</definedName>
    <definedName name="\b">'[3]３７'!$BQ$13</definedName>
    <definedName name="a" hidden="1">#REF!</definedName>
    <definedName name="aaaaaaa" hidden="1">#REF!</definedName>
    <definedName name="ｋ" hidden="1">#REF!</definedName>
    <definedName name="_xlnm.Print_Area" localSheetId="1">'(1)公共施設'!$A$1:$T$783</definedName>
    <definedName name="_xlnm.Print_Area" localSheetId="0">'表紙＆目次＆凡例'!$A$1:$AH$86</definedName>
    <definedName name="_xlnm.Print_Area">'[4]１７'!$A$1:$I$72</definedName>
    <definedName name="PRINT_AREA_MI">'[5]１２'!$B$7:$BK$15</definedName>
    <definedName name="_xlnm.Print_Titles" localSheetId="1">'(1)公共施設'!$5:$5</definedName>
  </definedNames>
  <calcPr calcId="191029"/>
</workbook>
</file>

<file path=xl/calcChain.xml><?xml version="1.0" encoding="utf-8"?>
<calcChain xmlns="http://schemas.openxmlformats.org/spreadsheetml/2006/main">
  <c r="J660" i="2" l="1"/>
  <c r="J691" i="2"/>
  <c r="J673" i="2"/>
  <c r="J667" i="2"/>
  <c r="J665" i="2"/>
  <c r="J503" i="2"/>
  <c r="J259" i="2"/>
  <c r="J312" i="2"/>
  <c r="J278" i="2"/>
  <c r="J224" i="2"/>
  <c r="J201" i="2"/>
  <c r="J196" i="2"/>
  <c r="X783" i="2" l="1"/>
  <c r="AC7" i="2" l="1"/>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AC403" i="2"/>
  <c r="AC404" i="2"/>
  <c r="AC405" i="2"/>
  <c r="AC406" i="2"/>
  <c r="AC407" i="2"/>
  <c r="AC408" i="2"/>
  <c r="AC409" i="2"/>
  <c r="AC410" i="2"/>
  <c r="AC411" i="2"/>
  <c r="AC412" i="2"/>
  <c r="AC413" i="2"/>
  <c r="AC414" i="2"/>
  <c r="AC415" i="2"/>
  <c r="AC416" i="2"/>
  <c r="AC417" i="2"/>
  <c r="AC418" i="2"/>
  <c r="AC419" i="2"/>
  <c r="AC420" i="2"/>
  <c r="AC421" i="2"/>
  <c r="AC422" i="2"/>
  <c r="AC423" i="2"/>
  <c r="AC424" i="2"/>
  <c r="AC425" i="2"/>
  <c r="AC426" i="2"/>
  <c r="AC427" i="2"/>
  <c r="AC428" i="2"/>
  <c r="AC429" i="2"/>
  <c r="AC430" i="2"/>
  <c r="AC431" i="2"/>
  <c r="AC432" i="2"/>
  <c r="AC433" i="2"/>
  <c r="AC434" i="2"/>
  <c r="AC435" i="2"/>
  <c r="AC436" i="2"/>
  <c r="AC437" i="2"/>
  <c r="AC438" i="2"/>
  <c r="AC439" i="2"/>
  <c r="AC440" i="2"/>
  <c r="AC441" i="2"/>
  <c r="AC442" i="2"/>
  <c r="AC443" i="2"/>
  <c r="AC444" i="2"/>
  <c r="AC445" i="2"/>
  <c r="AC446" i="2"/>
  <c r="AC447" i="2"/>
  <c r="AC448" i="2"/>
  <c r="AC449" i="2"/>
  <c r="AC450" i="2"/>
  <c r="AC451" i="2"/>
  <c r="AC452" i="2"/>
  <c r="AC453" i="2"/>
  <c r="AC454" i="2"/>
  <c r="AC455" i="2"/>
  <c r="AC456" i="2"/>
  <c r="AC457" i="2"/>
  <c r="AC458" i="2"/>
  <c r="AC459" i="2"/>
  <c r="AC460" i="2"/>
  <c r="AC461" i="2"/>
  <c r="AC462" i="2"/>
  <c r="AC463" i="2"/>
  <c r="AC464" i="2"/>
  <c r="AC465" i="2"/>
  <c r="AC466" i="2"/>
  <c r="AC467" i="2"/>
  <c r="AC468" i="2"/>
  <c r="AC469" i="2"/>
  <c r="AC470" i="2"/>
  <c r="AC471" i="2"/>
  <c r="AC472" i="2"/>
  <c r="AC473" i="2"/>
  <c r="AC474" i="2"/>
  <c r="AC475" i="2"/>
  <c r="AC476" i="2"/>
  <c r="AC477" i="2"/>
  <c r="AC478" i="2"/>
  <c r="AC479" i="2"/>
  <c r="AC480" i="2"/>
  <c r="AC481" i="2"/>
  <c r="AC482" i="2"/>
  <c r="AC483" i="2"/>
  <c r="AC484" i="2"/>
  <c r="AC485" i="2"/>
  <c r="AC486" i="2"/>
  <c r="AC487" i="2"/>
  <c r="AC488" i="2"/>
  <c r="AC489" i="2"/>
  <c r="AC490" i="2"/>
  <c r="AC491" i="2"/>
  <c r="AC492" i="2"/>
  <c r="AC493" i="2"/>
  <c r="AC494" i="2"/>
  <c r="AC495" i="2"/>
  <c r="AC496" i="2"/>
  <c r="AC497" i="2"/>
  <c r="AC498" i="2"/>
  <c r="AC499" i="2"/>
  <c r="AC500" i="2"/>
  <c r="AC501" i="2"/>
  <c r="AC502" i="2"/>
  <c r="AC503" i="2"/>
  <c r="AC504" i="2"/>
  <c r="AC505" i="2"/>
  <c r="AC506" i="2"/>
  <c r="AC507" i="2"/>
  <c r="AC508" i="2"/>
  <c r="AC509" i="2"/>
  <c r="AC510" i="2"/>
  <c r="AC511" i="2"/>
  <c r="AC512" i="2"/>
  <c r="AC513" i="2"/>
  <c r="AC514" i="2"/>
  <c r="AC515" i="2"/>
  <c r="AC516" i="2"/>
  <c r="AC517" i="2"/>
  <c r="AC518" i="2"/>
  <c r="AC519" i="2"/>
  <c r="AC520" i="2"/>
  <c r="AC521" i="2"/>
  <c r="AC522" i="2"/>
  <c r="AC523" i="2"/>
  <c r="AC524" i="2"/>
  <c r="AC525" i="2"/>
  <c r="AC526" i="2"/>
  <c r="AC527" i="2"/>
  <c r="AC528" i="2"/>
  <c r="AC529" i="2"/>
  <c r="AC530" i="2"/>
  <c r="AC531" i="2"/>
  <c r="AC532" i="2"/>
  <c r="AC533" i="2"/>
  <c r="AC534" i="2"/>
  <c r="AC535" i="2"/>
  <c r="AC536" i="2"/>
  <c r="AC537" i="2"/>
  <c r="AC538" i="2"/>
  <c r="AC539" i="2"/>
  <c r="AC540" i="2"/>
  <c r="AC541" i="2"/>
  <c r="AC542" i="2"/>
  <c r="AC543" i="2"/>
  <c r="AC544" i="2"/>
  <c r="AC545" i="2"/>
  <c r="AC546" i="2"/>
  <c r="AC547" i="2"/>
  <c r="AC548" i="2"/>
  <c r="AC549" i="2"/>
  <c r="AC550" i="2"/>
  <c r="AC551" i="2"/>
  <c r="AC552" i="2"/>
  <c r="AC553" i="2"/>
  <c r="AC554" i="2"/>
  <c r="AC555" i="2"/>
  <c r="AC556" i="2"/>
  <c r="AC557" i="2"/>
  <c r="AC558" i="2"/>
  <c r="AC559" i="2"/>
  <c r="AC560" i="2"/>
  <c r="AC561" i="2"/>
  <c r="AC562" i="2"/>
  <c r="AC563" i="2"/>
  <c r="AC564" i="2"/>
  <c r="AC565" i="2"/>
  <c r="AC566" i="2"/>
  <c r="AC567" i="2"/>
  <c r="AC568" i="2"/>
  <c r="AC569" i="2"/>
  <c r="AC570" i="2"/>
  <c r="AC571" i="2"/>
  <c r="AC572" i="2"/>
  <c r="AC573" i="2"/>
  <c r="AC574" i="2"/>
  <c r="AC575" i="2"/>
  <c r="AC576" i="2"/>
  <c r="AC577" i="2"/>
  <c r="AC578" i="2"/>
  <c r="AC579" i="2"/>
  <c r="AC580" i="2"/>
  <c r="AC581" i="2"/>
  <c r="AC582" i="2"/>
  <c r="AC583" i="2"/>
  <c r="AC584" i="2"/>
  <c r="AC585" i="2"/>
  <c r="AC586" i="2"/>
  <c r="AC587" i="2"/>
  <c r="AC588" i="2"/>
  <c r="AC589" i="2"/>
  <c r="AC590" i="2"/>
  <c r="AC591" i="2"/>
  <c r="AC592" i="2"/>
  <c r="AC593" i="2"/>
  <c r="AC594" i="2"/>
  <c r="AC595" i="2"/>
  <c r="AC596" i="2"/>
  <c r="AC597" i="2"/>
  <c r="AC598" i="2"/>
  <c r="AC599" i="2"/>
  <c r="AC600" i="2"/>
  <c r="AC601" i="2"/>
  <c r="AC602" i="2"/>
  <c r="AC603" i="2"/>
  <c r="AC604" i="2"/>
  <c r="AC605" i="2"/>
  <c r="AC606" i="2"/>
  <c r="AC607" i="2"/>
  <c r="AC608" i="2"/>
  <c r="AC609" i="2"/>
  <c r="AC610" i="2"/>
  <c r="AC611" i="2"/>
  <c r="AC612" i="2"/>
  <c r="AC613" i="2"/>
  <c r="AC614" i="2"/>
  <c r="AC615" i="2"/>
  <c r="AC616" i="2"/>
  <c r="AC617" i="2"/>
  <c r="AC618" i="2"/>
  <c r="AC619" i="2"/>
  <c r="AC620" i="2"/>
  <c r="AC621" i="2"/>
  <c r="AC622" i="2"/>
  <c r="AC623" i="2"/>
  <c r="AC624" i="2"/>
  <c r="AC625" i="2"/>
  <c r="AC626" i="2"/>
  <c r="AC627" i="2"/>
  <c r="AC628" i="2"/>
  <c r="AC629" i="2"/>
  <c r="AC630" i="2"/>
  <c r="AC631" i="2"/>
  <c r="AC632" i="2"/>
  <c r="AC633" i="2"/>
  <c r="AC634" i="2"/>
  <c r="AC635" i="2"/>
  <c r="AC636" i="2"/>
  <c r="AC637" i="2"/>
  <c r="AC638" i="2"/>
  <c r="AC639" i="2"/>
  <c r="AC640" i="2"/>
  <c r="AC641" i="2"/>
  <c r="AC642" i="2"/>
  <c r="AC643" i="2"/>
  <c r="AC644" i="2"/>
  <c r="AC645" i="2"/>
  <c r="AC646" i="2"/>
  <c r="AC647" i="2"/>
  <c r="AC648" i="2"/>
  <c r="AC649" i="2"/>
  <c r="AC650" i="2"/>
  <c r="AC651" i="2"/>
  <c r="AC652" i="2"/>
  <c r="AC653" i="2"/>
  <c r="AC654" i="2"/>
  <c r="AC655" i="2"/>
  <c r="AC656" i="2"/>
  <c r="AC657" i="2"/>
  <c r="AC658" i="2"/>
  <c r="AC659" i="2"/>
  <c r="AC660" i="2"/>
  <c r="AC661" i="2"/>
  <c r="AC662" i="2"/>
  <c r="AC663" i="2"/>
  <c r="AC664" i="2"/>
  <c r="AC665" i="2"/>
  <c r="AC666" i="2"/>
  <c r="AC667" i="2"/>
  <c r="AC668" i="2"/>
  <c r="AC669" i="2"/>
  <c r="AC670" i="2"/>
  <c r="AC671" i="2"/>
  <c r="AC672" i="2"/>
  <c r="AC673" i="2"/>
  <c r="AC674" i="2"/>
  <c r="AC675" i="2"/>
  <c r="AC676" i="2"/>
  <c r="AC677" i="2"/>
  <c r="AC678" i="2"/>
  <c r="AC679" i="2"/>
  <c r="AC680" i="2"/>
  <c r="AC681" i="2"/>
  <c r="AC682" i="2"/>
  <c r="AC683" i="2"/>
  <c r="AC684" i="2"/>
  <c r="AC685" i="2"/>
  <c r="AC686" i="2"/>
  <c r="AC687" i="2"/>
  <c r="AC688" i="2"/>
  <c r="AC689" i="2"/>
  <c r="AC690" i="2"/>
  <c r="AC691" i="2"/>
  <c r="AC692" i="2"/>
  <c r="AC693" i="2"/>
  <c r="AC694" i="2"/>
  <c r="AC695" i="2"/>
  <c r="AC696" i="2"/>
  <c r="AC697" i="2"/>
  <c r="AC698" i="2"/>
  <c r="AC699" i="2"/>
  <c r="AC700" i="2"/>
  <c r="AC701" i="2"/>
  <c r="AC702" i="2"/>
  <c r="AC703" i="2"/>
  <c r="AC704" i="2"/>
  <c r="AC705" i="2"/>
  <c r="AC706" i="2"/>
  <c r="AC707" i="2"/>
  <c r="AC708" i="2"/>
  <c r="AC709" i="2"/>
  <c r="AC710" i="2"/>
  <c r="AC711" i="2"/>
  <c r="AC712" i="2"/>
  <c r="AC713" i="2"/>
  <c r="AC714" i="2"/>
  <c r="AC715" i="2"/>
  <c r="AC716" i="2"/>
  <c r="AC717" i="2"/>
  <c r="AC718" i="2"/>
  <c r="AC719" i="2"/>
  <c r="AC720" i="2"/>
  <c r="AC721" i="2"/>
  <c r="AC722" i="2"/>
  <c r="AC723" i="2"/>
  <c r="AC724" i="2"/>
  <c r="AC725" i="2"/>
  <c r="AC726" i="2"/>
  <c r="AC727" i="2"/>
  <c r="AC728" i="2"/>
  <c r="AC729" i="2"/>
  <c r="AC730" i="2"/>
  <c r="AC731" i="2"/>
  <c r="AC732" i="2"/>
  <c r="AC733" i="2"/>
  <c r="AC734" i="2"/>
  <c r="AC735" i="2"/>
  <c r="AC736" i="2"/>
  <c r="AC737" i="2"/>
  <c r="AC738" i="2"/>
  <c r="AC739" i="2"/>
  <c r="AC740" i="2"/>
  <c r="AC741" i="2"/>
  <c r="AC742" i="2"/>
  <c r="AC743" i="2"/>
  <c r="AC744" i="2"/>
  <c r="AC745" i="2"/>
  <c r="AC746" i="2"/>
  <c r="AC747" i="2"/>
  <c r="AC748" i="2"/>
  <c r="AC749" i="2"/>
  <c r="AC750" i="2"/>
  <c r="AC751" i="2"/>
  <c r="AC752" i="2"/>
  <c r="AC753" i="2"/>
  <c r="AC754" i="2"/>
  <c r="AC755" i="2"/>
  <c r="AC756" i="2"/>
  <c r="AC757" i="2"/>
  <c r="AC758" i="2"/>
  <c r="AC759" i="2"/>
  <c r="AC760" i="2"/>
  <c r="AC761" i="2"/>
  <c r="AC762" i="2"/>
  <c r="AC763" i="2"/>
  <c r="AC764" i="2"/>
  <c r="AC765" i="2"/>
  <c r="AC766" i="2"/>
  <c r="AC767" i="2"/>
  <c r="AC768" i="2"/>
  <c r="AC769" i="2"/>
  <c r="AC770" i="2"/>
  <c r="AC771" i="2"/>
  <c r="AC772" i="2"/>
  <c r="AC773" i="2"/>
  <c r="AC774" i="2"/>
  <c r="AC775" i="2"/>
  <c r="AC776" i="2"/>
  <c r="AC777" i="2"/>
  <c r="AC778" i="2"/>
  <c r="AC779" i="2"/>
  <c r="AC780" i="2"/>
  <c r="AC781" i="2"/>
  <c r="AC782" i="2"/>
  <c r="AC783" i="2"/>
  <c r="AC6" i="2"/>
  <c r="X7" i="2" l="1"/>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4" i="2"/>
  <c r="X65" i="2"/>
  <c r="X66" i="2"/>
  <c r="X67" i="2"/>
  <c r="X68" i="2"/>
  <c r="X69" i="2"/>
  <c r="X71" i="2"/>
  <c r="X72" i="2"/>
  <c r="X73" i="2"/>
  <c r="X74" i="2"/>
  <c r="X75" i="2"/>
  <c r="X76" i="2"/>
  <c r="X77" i="2"/>
  <c r="X78" i="2"/>
  <c r="X79" i="2"/>
  <c r="X80" i="2"/>
  <c r="X81" i="2"/>
  <c r="X82" i="2"/>
  <c r="X83" i="2"/>
  <c r="X84" i="2"/>
  <c r="X85" i="2"/>
  <c r="X86" i="2"/>
  <c r="X87" i="2"/>
  <c r="X88" i="2"/>
  <c r="X89" i="2"/>
  <c r="X91" i="2"/>
  <c r="X92" i="2"/>
  <c r="X93" i="2"/>
  <c r="X94" i="2"/>
  <c r="X95" i="2"/>
  <c r="X96" i="2"/>
  <c r="X98" i="2"/>
  <c r="X99" i="2"/>
  <c r="X100" i="2"/>
  <c r="X101" i="2"/>
  <c r="X102" i="2"/>
  <c r="X104" i="2"/>
  <c r="X105" i="2"/>
  <c r="X106" i="2"/>
  <c r="X107" i="2"/>
  <c r="X108" i="2"/>
  <c r="X109" i="2"/>
  <c r="X110" i="2"/>
  <c r="X111" i="2"/>
  <c r="X112" i="2"/>
  <c r="X114" i="2"/>
  <c r="X115" i="2"/>
  <c r="X116" i="2"/>
  <c r="X117" i="2"/>
  <c r="X118" i="2"/>
  <c r="X119" i="2"/>
  <c r="X120" i="2"/>
  <c r="X121" i="2"/>
  <c r="X122" i="2"/>
  <c r="X124" i="2"/>
  <c r="X131" i="2"/>
  <c r="X132" i="2"/>
  <c r="X144" i="2"/>
  <c r="X147"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3" i="2"/>
  <c r="X184" i="2"/>
  <c r="X185" i="2"/>
  <c r="X186" i="2"/>
  <c r="X187" i="2"/>
  <c r="X190" i="2"/>
  <c r="X191" i="2"/>
  <c r="X192" i="2"/>
  <c r="X193" i="2"/>
  <c r="X194" i="2"/>
  <c r="X195" i="2"/>
  <c r="X196" i="2"/>
  <c r="X197" i="2"/>
  <c r="X198" i="2"/>
  <c r="X199" i="2"/>
  <c r="X200" i="2"/>
  <c r="X201" i="2"/>
  <c r="X202" i="2"/>
  <c r="X203" i="2"/>
  <c r="X205" i="2"/>
  <c r="X206" i="2"/>
  <c r="X207" i="2"/>
  <c r="X208" i="2"/>
  <c r="X209" i="2"/>
  <c r="X210" i="2"/>
  <c r="X211" i="2"/>
  <c r="X212" i="2"/>
  <c r="X213" i="2"/>
  <c r="X214" i="2"/>
  <c r="X215" i="2"/>
  <c r="X216" i="2"/>
  <c r="X217" i="2"/>
  <c r="X218" i="2"/>
  <c r="X219" i="2"/>
  <c r="X220" i="2"/>
  <c r="X221" i="2"/>
  <c r="X222" i="2"/>
  <c r="X223" i="2"/>
  <c r="X224" i="2"/>
  <c r="X225" i="2"/>
  <c r="X226" i="2"/>
  <c r="X227" i="2"/>
  <c r="X228" i="2"/>
  <c r="X230" i="2"/>
  <c r="X231" i="2"/>
  <c r="X232" i="2"/>
  <c r="X234" i="2"/>
  <c r="X239" i="2"/>
  <c r="X240" i="2"/>
  <c r="X241" i="2"/>
  <c r="X242" i="2"/>
  <c r="X243" i="2"/>
  <c r="X244" i="2"/>
  <c r="X245" i="2"/>
  <c r="X246" i="2"/>
  <c r="X247" i="2"/>
  <c r="X248" i="2"/>
  <c r="X249" i="2"/>
  <c r="X250" i="2"/>
  <c r="X251" i="2"/>
  <c r="X252" i="2"/>
  <c r="X253" i="2"/>
  <c r="X254"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8" i="2"/>
  <c r="X379" i="2"/>
  <c r="X380" i="2"/>
  <c r="X381" i="2"/>
  <c r="X386" i="2"/>
  <c r="X387" i="2"/>
  <c r="X388" i="2"/>
  <c r="X390" i="2"/>
  <c r="X391" i="2"/>
  <c r="X392" i="2"/>
  <c r="X393" i="2"/>
  <c r="X394" i="2"/>
  <c r="X395" i="2"/>
  <c r="X396" i="2"/>
  <c r="X397" i="2"/>
  <c r="X398" i="2"/>
  <c r="X399" i="2"/>
  <c r="X400" i="2"/>
  <c r="X401" i="2"/>
  <c r="X404" i="2"/>
  <c r="X405" i="2"/>
  <c r="X406" i="2"/>
  <c r="X408" i="2"/>
  <c r="X409" i="2"/>
  <c r="X410" i="2"/>
  <c r="X411" i="2"/>
  <c r="X412" i="2"/>
  <c r="X413" i="2"/>
  <c r="X414" i="2"/>
  <c r="X415" i="2"/>
  <c r="X417" i="2"/>
  <c r="X418" i="2"/>
  <c r="X421" i="2"/>
  <c r="X422" i="2"/>
  <c r="X423" i="2"/>
  <c r="X424" i="2"/>
  <c r="X425" i="2"/>
  <c r="X426" i="2"/>
  <c r="X427" i="2"/>
  <c r="X429" i="2"/>
  <c r="X430" i="2"/>
  <c r="X431" i="2"/>
  <c r="X432" i="2"/>
  <c r="X433" i="2"/>
  <c r="X434" i="2"/>
  <c r="X435" i="2"/>
  <c r="X436" i="2"/>
  <c r="X437"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501" i="2"/>
  <c r="X502" i="2"/>
  <c r="X503" i="2"/>
  <c r="X504" i="2"/>
  <c r="X505" i="2"/>
  <c r="X506" i="2"/>
  <c r="X507" i="2"/>
  <c r="X508" i="2"/>
  <c r="X509" i="2"/>
  <c r="X510" i="2"/>
  <c r="X511" i="2"/>
  <c r="X512" i="2"/>
  <c r="X513" i="2"/>
  <c r="X514" i="2"/>
  <c r="X515" i="2"/>
  <c r="X516" i="2"/>
  <c r="X517" i="2"/>
  <c r="X518" i="2"/>
  <c r="X519" i="2"/>
  <c r="X520" i="2"/>
  <c r="X521" i="2"/>
  <c r="X522" i="2"/>
  <c r="X523" i="2"/>
  <c r="X524" i="2"/>
  <c r="X525" i="2"/>
  <c r="X526" i="2"/>
  <c r="X527" i="2"/>
  <c r="X528" i="2"/>
  <c r="X529" i="2"/>
  <c r="X530" i="2"/>
  <c r="X531" i="2"/>
  <c r="X532" i="2"/>
  <c r="X533" i="2"/>
  <c r="X534" i="2"/>
  <c r="X535" i="2"/>
  <c r="X536" i="2"/>
  <c r="X537" i="2"/>
  <c r="X538" i="2"/>
  <c r="X539" i="2"/>
  <c r="X540" i="2"/>
  <c r="X541" i="2"/>
  <c r="X542" i="2"/>
  <c r="X543" i="2"/>
  <c r="X544" i="2"/>
  <c r="X545" i="2"/>
  <c r="X546" i="2"/>
  <c r="X547" i="2"/>
  <c r="X548" i="2"/>
  <c r="X549" i="2"/>
  <c r="X550" i="2"/>
  <c r="X551" i="2"/>
  <c r="X552" i="2"/>
  <c r="X553" i="2"/>
  <c r="X554" i="2"/>
  <c r="X555" i="2"/>
  <c r="X556" i="2"/>
  <c r="X557" i="2"/>
  <c r="X558" i="2"/>
  <c r="X559" i="2"/>
  <c r="X560" i="2"/>
  <c r="X561" i="2"/>
  <c r="X562" i="2"/>
  <c r="X563" i="2"/>
  <c r="X564" i="2"/>
  <c r="X565" i="2"/>
  <c r="X566" i="2"/>
  <c r="X567" i="2"/>
  <c r="X568" i="2"/>
  <c r="X569" i="2"/>
  <c r="X570" i="2"/>
  <c r="X571" i="2"/>
  <c r="X572" i="2"/>
  <c r="X573" i="2"/>
  <c r="X574" i="2"/>
  <c r="X575" i="2"/>
  <c r="X576" i="2"/>
  <c r="X577" i="2"/>
  <c r="X578" i="2"/>
  <c r="X579" i="2"/>
  <c r="X580" i="2"/>
  <c r="X581" i="2"/>
  <c r="X582" i="2"/>
  <c r="X583" i="2"/>
  <c r="X584" i="2"/>
  <c r="X585" i="2"/>
  <c r="X586" i="2"/>
  <c r="X587" i="2"/>
  <c r="X588" i="2"/>
  <c r="X590" i="2"/>
  <c r="X591" i="2"/>
  <c r="X592" i="2"/>
  <c r="X593" i="2"/>
  <c r="X594" i="2"/>
  <c r="X595" i="2"/>
  <c r="X596" i="2"/>
  <c r="X597" i="2"/>
  <c r="X598" i="2"/>
  <c r="X599" i="2"/>
  <c r="X600" i="2"/>
  <c r="X601" i="2"/>
  <c r="X602" i="2"/>
  <c r="X603" i="2"/>
  <c r="X604" i="2"/>
  <c r="X605" i="2"/>
  <c r="X606" i="2"/>
  <c r="X607" i="2"/>
  <c r="X608" i="2"/>
  <c r="X609" i="2"/>
  <c r="X610" i="2"/>
  <c r="X611" i="2"/>
  <c r="X612" i="2"/>
  <c r="X613" i="2"/>
  <c r="X614" i="2"/>
  <c r="X615" i="2"/>
  <c r="X616" i="2"/>
  <c r="X617" i="2"/>
  <c r="X618" i="2"/>
  <c r="X619" i="2"/>
  <c r="X620" i="2"/>
  <c r="X621" i="2"/>
  <c r="X622" i="2"/>
  <c r="X623" i="2"/>
  <c r="X624" i="2"/>
  <c r="X625" i="2"/>
  <c r="X626" i="2"/>
  <c r="X627" i="2"/>
  <c r="X628" i="2"/>
  <c r="X629" i="2"/>
  <c r="X630" i="2"/>
  <c r="X631" i="2"/>
  <c r="X632" i="2"/>
  <c r="X633" i="2"/>
  <c r="X634" i="2"/>
  <c r="X635" i="2"/>
  <c r="X636" i="2"/>
  <c r="X637" i="2"/>
  <c r="X638" i="2"/>
  <c r="X639" i="2"/>
  <c r="X640" i="2"/>
  <c r="X641" i="2"/>
  <c r="X642" i="2"/>
  <c r="X643" i="2"/>
  <c r="X644" i="2"/>
  <c r="X645" i="2"/>
  <c r="X646" i="2"/>
  <c r="X647" i="2"/>
  <c r="X648" i="2"/>
  <c r="X649" i="2"/>
  <c r="X650" i="2"/>
  <c r="X651" i="2"/>
  <c r="X652" i="2"/>
  <c r="X653" i="2"/>
  <c r="X654" i="2"/>
  <c r="X655" i="2"/>
  <c r="X656" i="2"/>
  <c r="X657" i="2"/>
  <c r="X658" i="2"/>
  <c r="X659" i="2"/>
  <c r="X660" i="2"/>
  <c r="X661" i="2"/>
  <c r="X662" i="2"/>
  <c r="X663" i="2"/>
  <c r="X664" i="2"/>
  <c r="X665" i="2"/>
  <c r="X666" i="2"/>
  <c r="X667" i="2"/>
  <c r="X668" i="2"/>
  <c r="X669" i="2"/>
  <c r="X670" i="2"/>
  <c r="X671" i="2"/>
  <c r="X672" i="2"/>
  <c r="X673" i="2"/>
  <c r="X674" i="2"/>
  <c r="X675" i="2"/>
  <c r="X676" i="2"/>
  <c r="X677" i="2"/>
  <c r="X678" i="2"/>
  <c r="X679" i="2"/>
  <c r="X680" i="2"/>
  <c r="X681" i="2"/>
  <c r="X682" i="2"/>
  <c r="X683" i="2"/>
  <c r="X684" i="2"/>
  <c r="X685" i="2"/>
  <c r="X686" i="2"/>
  <c r="X687" i="2"/>
  <c r="X688" i="2"/>
  <c r="X689" i="2"/>
  <c r="X690" i="2"/>
  <c r="X691" i="2"/>
  <c r="X692" i="2"/>
  <c r="X693" i="2"/>
  <c r="X694" i="2"/>
  <c r="X695" i="2"/>
  <c r="X696" i="2"/>
  <c r="X697" i="2"/>
  <c r="X698" i="2"/>
  <c r="X699" i="2"/>
  <c r="X700" i="2"/>
  <c r="X701" i="2"/>
  <c r="X702" i="2"/>
  <c r="X703" i="2"/>
  <c r="X704" i="2"/>
  <c r="X705" i="2"/>
  <c r="X706" i="2"/>
  <c r="X707" i="2"/>
  <c r="X708" i="2"/>
  <c r="X709" i="2"/>
  <c r="X710" i="2"/>
  <c r="X711" i="2"/>
  <c r="X712" i="2"/>
  <c r="X713" i="2"/>
  <c r="X714" i="2"/>
  <c r="X715" i="2"/>
  <c r="X716" i="2"/>
  <c r="X717" i="2"/>
  <c r="X718" i="2"/>
  <c r="X719" i="2"/>
  <c r="X720" i="2"/>
  <c r="X721" i="2"/>
  <c r="X722" i="2"/>
  <c r="X723" i="2"/>
  <c r="X725" i="2"/>
  <c r="X726" i="2"/>
  <c r="X727" i="2"/>
  <c r="X728" i="2"/>
  <c r="X729" i="2"/>
  <c r="X730" i="2"/>
  <c r="X733" i="2"/>
  <c r="X734" i="2"/>
  <c r="X735" i="2"/>
  <c r="X736" i="2"/>
  <c r="X737" i="2"/>
  <c r="X738" i="2"/>
  <c r="X739" i="2"/>
  <c r="X740" i="2"/>
  <c r="X741" i="2"/>
  <c r="X742" i="2"/>
  <c r="X743" i="2"/>
  <c r="X751" i="2"/>
  <c r="X755" i="2"/>
  <c r="X756" i="2"/>
  <c r="X757" i="2"/>
  <c r="X759" i="2"/>
  <c r="X760" i="2"/>
  <c r="X761" i="2"/>
  <c r="X762" i="2"/>
  <c r="X763" i="2"/>
  <c r="X764" i="2"/>
  <c r="X766" i="2"/>
  <c r="X767" i="2"/>
  <c r="X768" i="2"/>
  <c r="X769" i="2"/>
  <c r="X770" i="2"/>
  <c r="X771" i="2"/>
  <c r="X772" i="2"/>
  <c r="X773" i="2"/>
  <c r="X774" i="2"/>
  <c r="X775" i="2"/>
  <c r="X776" i="2"/>
  <c r="X777" i="2"/>
  <c r="X778" i="2"/>
  <c r="X779" i="2"/>
  <c r="X780" i="2"/>
  <c r="X781" i="2"/>
  <c r="X782" i="2"/>
  <c r="X6" i="2"/>
  <c r="AF368" i="2" l="1"/>
  <c r="J276" i="2" l="1"/>
  <c r="J6" i="2" l="1"/>
  <c r="J256" i="2" l="1"/>
  <c r="J257" i="2"/>
  <c r="J248" i="2"/>
  <c r="J270" i="2"/>
  <c r="J271" i="2" l="1"/>
  <c r="J300" i="2"/>
  <c r="J253" i="2" l="1"/>
  <c r="J272" i="2" l="1"/>
  <c r="J297" i="2"/>
  <c r="J7" i="2" l="1"/>
  <c r="J65" i="2"/>
  <c r="J317" i="2"/>
  <c r="J318" i="2"/>
  <c r="J254" i="2"/>
  <c r="J294" i="2"/>
  <c r="J309" i="2"/>
  <c r="J283" i="2"/>
  <c r="J305" i="2"/>
  <c r="X305" i="2" s="1"/>
  <c r="J306" i="2"/>
  <c r="J304" i="2"/>
  <c r="J266" i="2"/>
  <c r="J247" i="2"/>
  <c r="J255" i="2"/>
  <c r="X255" i="2" s="1"/>
  <c r="J12" i="2" l="1"/>
  <c r="AF674" i="2" l="1"/>
  <c r="AF301" i="2"/>
  <c r="AF311" i="2"/>
  <c r="AF292" i="2"/>
  <c r="AF278" i="2"/>
  <c r="AF245" i="2"/>
  <c r="AF394" i="2"/>
  <c r="AF393" i="2"/>
  <c r="AF373" i="2"/>
  <c r="AF360" i="2"/>
  <c r="AF348" i="2"/>
  <c r="J250" i="2" l="1"/>
  <c r="J96" i="2"/>
  <c r="J15" i="2"/>
  <c r="J446" i="2" l="1"/>
  <c r="J431" i="2" l="1"/>
  <c r="J468" i="2" l="1"/>
  <c r="J326" i="2"/>
  <c r="J310" i="2"/>
  <c r="J290" i="2"/>
  <c r="J287" i="2"/>
  <c r="J284" i="2"/>
  <c r="J282" i="2"/>
  <c r="J273" i="2"/>
  <c r="J252" i="2"/>
  <c r="J246" i="2"/>
  <c r="J244" i="2"/>
  <c r="J243" i="2"/>
  <c r="J216" i="2"/>
  <c r="J166" i="2"/>
  <c r="J165" i="2"/>
  <c r="J106" i="2"/>
  <c r="J105" i="2"/>
  <c r="J104" i="2"/>
  <c r="J85" i="2"/>
  <c r="J84" i="2"/>
  <c r="J77" i="2"/>
  <c r="J64" i="2"/>
  <c r="J48" i="2"/>
  <c r="J47" i="2"/>
  <c r="J41" i="2"/>
  <c r="J33" i="2"/>
  <c r="J31" i="2"/>
  <c r="J26" i="2"/>
  <c r="J25" i="2"/>
  <c r="J24" i="2"/>
  <c r="J23" i="2"/>
  <c r="J22" i="2"/>
  <c r="J21" i="2"/>
  <c r="J20" i="2"/>
  <c r="J19" i="2"/>
  <c r="J17" i="2"/>
  <c r="J16" i="2"/>
  <c r="J14" i="2"/>
  <c r="J11" i="2"/>
  <c r="J9" i="2"/>
  <c r="J8" i="2"/>
</calcChain>
</file>

<file path=xl/sharedStrings.xml><?xml version="1.0" encoding="utf-8"?>
<sst xmlns="http://schemas.openxmlformats.org/spreadsheetml/2006/main" count="11483" uniqueCount="3466">
  <si>
    <t>郡 山 市 公 共 施 設 白 書</t>
    <rPh sb="0" eb="1">
      <t>グン</t>
    </rPh>
    <rPh sb="2" eb="3">
      <t>ヤマ</t>
    </rPh>
    <rPh sb="4" eb="5">
      <t>シ</t>
    </rPh>
    <rPh sb="6" eb="7">
      <t>コウ</t>
    </rPh>
    <rPh sb="8" eb="9">
      <t>トモ</t>
    </rPh>
    <rPh sb="10" eb="11">
      <t>シ</t>
    </rPh>
    <rPh sb="12" eb="13">
      <t>セツ</t>
    </rPh>
    <rPh sb="14" eb="15">
      <t>シロ</t>
    </rPh>
    <rPh sb="16" eb="17">
      <t>ショ</t>
    </rPh>
    <phoneticPr fontId="13"/>
  </si>
  <si>
    <t>（ 資 料 編 ）</t>
    <rPh sb="2" eb="3">
      <t>シ</t>
    </rPh>
    <rPh sb="4" eb="5">
      <t>リョウ</t>
    </rPh>
    <rPh sb="6" eb="7">
      <t>ヘン</t>
    </rPh>
    <phoneticPr fontId="13"/>
  </si>
  <si>
    <t>郡　山　市</t>
    <rPh sb="0" eb="1">
      <t>グン</t>
    </rPh>
    <rPh sb="2" eb="3">
      <t>ヤマ</t>
    </rPh>
    <rPh sb="4" eb="5">
      <t>シ</t>
    </rPh>
    <phoneticPr fontId="13"/>
  </si>
  <si>
    <t>資料編　目次</t>
    <rPh sb="0" eb="3">
      <t>シリョウヘン</t>
    </rPh>
    <rPh sb="4" eb="6">
      <t>モクジ</t>
    </rPh>
    <phoneticPr fontId="13"/>
  </si>
  <si>
    <t>１．公共施設等リスト</t>
    <rPh sb="2" eb="4">
      <t>コウキョウ</t>
    </rPh>
    <rPh sb="4" eb="6">
      <t>シセツ</t>
    </rPh>
    <rPh sb="6" eb="7">
      <t>トウ</t>
    </rPh>
    <phoneticPr fontId="13"/>
  </si>
  <si>
    <t>(1)　公共施設</t>
    <rPh sb="4" eb="8">
      <t>コウキョウシセツ</t>
    </rPh>
    <phoneticPr fontId="13"/>
  </si>
  <si>
    <t>(2)　インフラ施設</t>
    <rPh sb="8" eb="10">
      <t>シセツ</t>
    </rPh>
    <phoneticPr fontId="13"/>
  </si>
  <si>
    <t>　①　公園</t>
    <rPh sb="3" eb="5">
      <t>コウエン</t>
    </rPh>
    <phoneticPr fontId="13"/>
  </si>
  <si>
    <t>　②　公園以外</t>
    <rPh sb="3" eb="5">
      <t>コウエン</t>
    </rPh>
    <rPh sb="5" eb="7">
      <t>イガイ</t>
    </rPh>
    <phoneticPr fontId="13"/>
  </si>
  <si>
    <t>(3)　参考資料（広域消防組合施設）</t>
    <rPh sb="4" eb="6">
      <t>サンコウ</t>
    </rPh>
    <rPh sb="6" eb="8">
      <t>シリョウ</t>
    </rPh>
    <rPh sb="9" eb="11">
      <t>コウイキ</t>
    </rPh>
    <rPh sb="11" eb="13">
      <t>ショウボウ</t>
    </rPh>
    <rPh sb="13" eb="15">
      <t>クミアイ</t>
    </rPh>
    <rPh sb="15" eb="17">
      <t>シセツ</t>
    </rPh>
    <phoneticPr fontId="13"/>
  </si>
  <si>
    <t>≪　凡　例　≫</t>
    <rPh sb="2" eb="3">
      <t>ボン</t>
    </rPh>
    <rPh sb="4" eb="5">
      <t>レイ</t>
    </rPh>
    <phoneticPr fontId="13"/>
  </si>
  <si>
    <t>１．掲載対象及びデータについて</t>
    <rPh sb="2" eb="4">
      <t>ケイサイ</t>
    </rPh>
    <rPh sb="4" eb="6">
      <t>タイショウ</t>
    </rPh>
    <rPh sb="6" eb="7">
      <t>オヨ</t>
    </rPh>
    <phoneticPr fontId="13"/>
  </si>
  <si>
    <t>(2)　複合施設は各施設ごとに記載し、施設の複合状況を複合化状況の欄に記載</t>
    <rPh sb="4" eb="6">
      <t>フクゴウ</t>
    </rPh>
    <rPh sb="6" eb="8">
      <t>シセツ</t>
    </rPh>
    <rPh sb="9" eb="12">
      <t>カクシセツ</t>
    </rPh>
    <rPh sb="15" eb="17">
      <t>キサイ</t>
    </rPh>
    <rPh sb="19" eb="21">
      <t>シセツ</t>
    </rPh>
    <rPh sb="22" eb="24">
      <t>フクゴウ</t>
    </rPh>
    <rPh sb="24" eb="26">
      <t>ジョウキョウ</t>
    </rPh>
    <rPh sb="27" eb="30">
      <t>フクゴウカ</t>
    </rPh>
    <rPh sb="30" eb="32">
      <t>ジョウキョウ</t>
    </rPh>
    <rPh sb="33" eb="34">
      <t>ラン</t>
    </rPh>
    <rPh sb="35" eb="37">
      <t>キサイ</t>
    </rPh>
    <phoneticPr fontId="13"/>
  </si>
  <si>
    <t>(3)　データの端数は四捨五入により処理しているため、合計値が合わない場合があります。</t>
    <rPh sb="8" eb="10">
      <t>ハスウ</t>
    </rPh>
    <rPh sb="11" eb="15">
      <t>シシャゴニュウ</t>
    </rPh>
    <rPh sb="18" eb="20">
      <t>ショリ</t>
    </rPh>
    <rPh sb="27" eb="30">
      <t>ゴウケイチ</t>
    </rPh>
    <rPh sb="31" eb="32">
      <t>ア</t>
    </rPh>
    <rPh sb="35" eb="37">
      <t>バアイ</t>
    </rPh>
    <phoneticPr fontId="13"/>
  </si>
  <si>
    <t>(4)　該当する事項のない項目はグレーのセルで表示しています。</t>
    <rPh sb="4" eb="6">
      <t>ガイトウ</t>
    </rPh>
    <rPh sb="8" eb="10">
      <t>ジコウ</t>
    </rPh>
    <rPh sb="13" eb="15">
      <t>コウモク</t>
    </rPh>
    <rPh sb="23" eb="25">
      <t>ヒョウジ</t>
    </rPh>
    <phoneticPr fontId="13"/>
  </si>
  <si>
    <t>２．用語</t>
    <rPh sb="2" eb="4">
      <t>ヨウゴ</t>
    </rPh>
    <phoneticPr fontId="13"/>
  </si>
  <si>
    <t>施設類型</t>
    <rPh sb="0" eb="2">
      <t>シセツ</t>
    </rPh>
    <rPh sb="2" eb="4">
      <t>ルイケイ</t>
    </rPh>
    <phoneticPr fontId="13"/>
  </si>
  <si>
    <t>建物名</t>
    <rPh sb="0" eb="2">
      <t>タテモノ</t>
    </rPh>
    <rPh sb="2" eb="3">
      <t>メイ</t>
    </rPh>
    <phoneticPr fontId="13"/>
  </si>
  <si>
    <t>施設設置条例等に定める施設の名称</t>
    <rPh sb="0" eb="2">
      <t>シセツ</t>
    </rPh>
    <rPh sb="2" eb="4">
      <t>セッチ</t>
    </rPh>
    <rPh sb="4" eb="6">
      <t>ジョウレイ</t>
    </rPh>
    <rPh sb="6" eb="7">
      <t>トウ</t>
    </rPh>
    <rPh sb="8" eb="9">
      <t>サダ</t>
    </rPh>
    <rPh sb="11" eb="13">
      <t>シセツ</t>
    </rPh>
    <rPh sb="14" eb="16">
      <t>メイショウ</t>
    </rPh>
    <phoneticPr fontId="13"/>
  </si>
  <si>
    <t>行政管区</t>
    <rPh sb="0" eb="2">
      <t>ギョウセイ</t>
    </rPh>
    <rPh sb="2" eb="4">
      <t>カンク</t>
    </rPh>
    <phoneticPr fontId="13"/>
  </si>
  <si>
    <t>所在地</t>
    <rPh sb="0" eb="3">
      <t>ショザイチ</t>
    </rPh>
    <phoneticPr fontId="13"/>
  </si>
  <si>
    <t>登記上の住所地（住居表示とは異なる場合があります。）</t>
    <rPh sb="0" eb="3">
      <t>トウキジョウ</t>
    </rPh>
    <rPh sb="4" eb="6">
      <t>ジュウショ</t>
    </rPh>
    <rPh sb="6" eb="7">
      <t>チ</t>
    </rPh>
    <rPh sb="8" eb="10">
      <t>ジュウキョ</t>
    </rPh>
    <rPh sb="10" eb="12">
      <t>ヒョウジ</t>
    </rPh>
    <rPh sb="14" eb="15">
      <t>コト</t>
    </rPh>
    <rPh sb="17" eb="19">
      <t>バアイ</t>
    </rPh>
    <phoneticPr fontId="13"/>
  </si>
  <si>
    <t>構造</t>
    <rPh sb="0" eb="2">
      <t>コウゾウ</t>
    </rPh>
    <phoneticPr fontId="13"/>
  </si>
  <si>
    <t>建物の構造について、次のいずれかを記載
複数棟ある場合は、主体となる棟の構造を記載</t>
    <rPh sb="0" eb="2">
      <t>タテモノ</t>
    </rPh>
    <rPh sb="3" eb="5">
      <t>コウゾウ</t>
    </rPh>
    <rPh sb="10" eb="11">
      <t>ツギ</t>
    </rPh>
    <rPh sb="17" eb="19">
      <t>キサイ</t>
    </rPh>
    <rPh sb="20" eb="22">
      <t>フクスウ</t>
    </rPh>
    <rPh sb="22" eb="23">
      <t>ムネ</t>
    </rPh>
    <rPh sb="25" eb="27">
      <t>バアイ</t>
    </rPh>
    <rPh sb="29" eb="31">
      <t>シュタイ</t>
    </rPh>
    <rPh sb="34" eb="35">
      <t>ムネ</t>
    </rPh>
    <rPh sb="36" eb="38">
      <t>コウゾウ</t>
    </rPh>
    <rPh sb="39" eb="41">
      <t>キサイ</t>
    </rPh>
    <phoneticPr fontId="13"/>
  </si>
  <si>
    <t>ＲＣ造</t>
    <rPh sb="2" eb="3">
      <t>ゾウ</t>
    </rPh>
    <phoneticPr fontId="13"/>
  </si>
  <si>
    <t>鉄筋コンクリート造</t>
    <rPh sb="0" eb="2">
      <t>テッキン</t>
    </rPh>
    <rPh sb="8" eb="9">
      <t>ヅクリ</t>
    </rPh>
    <phoneticPr fontId="13"/>
  </si>
  <si>
    <t>Ｗ造</t>
    <rPh sb="1" eb="2">
      <t>ヅクリ</t>
    </rPh>
    <phoneticPr fontId="13"/>
  </si>
  <si>
    <t>木造</t>
    <rPh sb="0" eb="2">
      <t>モクゾウ</t>
    </rPh>
    <phoneticPr fontId="13"/>
  </si>
  <si>
    <t>ＳＲＣ造</t>
    <rPh sb="3" eb="4">
      <t>ヅクリ</t>
    </rPh>
    <phoneticPr fontId="13"/>
  </si>
  <si>
    <t>鉄骨鉄筋コンクリート造</t>
    <rPh sb="0" eb="2">
      <t>テッコツ</t>
    </rPh>
    <rPh sb="2" eb="4">
      <t>テッキン</t>
    </rPh>
    <rPh sb="10" eb="11">
      <t>ヅクリ</t>
    </rPh>
    <phoneticPr fontId="13"/>
  </si>
  <si>
    <t>ＣＢ造</t>
    <rPh sb="2" eb="3">
      <t>ヅクリ</t>
    </rPh>
    <phoneticPr fontId="13"/>
  </si>
  <si>
    <t>コンクリートブロック造</t>
    <rPh sb="10" eb="11">
      <t>ヅクリ</t>
    </rPh>
    <phoneticPr fontId="13"/>
  </si>
  <si>
    <t>Ｓ造・ＳＬ造</t>
    <rPh sb="1" eb="2">
      <t>ゾウ</t>
    </rPh>
    <rPh sb="5" eb="6">
      <t>ヅクリ</t>
    </rPh>
    <phoneticPr fontId="13"/>
  </si>
  <si>
    <t>鉄骨造・軽量鉄骨造</t>
    <rPh sb="0" eb="2">
      <t>テッコツ</t>
    </rPh>
    <rPh sb="4" eb="6">
      <t>ケイリョウ</t>
    </rPh>
    <rPh sb="6" eb="9">
      <t>テッコツゾウ</t>
    </rPh>
    <phoneticPr fontId="13"/>
  </si>
  <si>
    <t>ＰＣ造</t>
    <rPh sb="2" eb="3">
      <t>ヅクリ</t>
    </rPh>
    <phoneticPr fontId="13"/>
  </si>
  <si>
    <t>プレキャストコンクリート造</t>
    <rPh sb="12" eb="13">
      <t>ヅクリ</t>
    </rPh>
    <phoneticPr fontId="13"/>
  </si>
  <si>
    <t>主体建築年度</t>
    <rPh sb="0" eb="2">
      <t>シュタイ</t>
    </rPh>
    <rPh sb="2" eb="4">
      <t>ケンチク</t>
    </rPh>
    <rPh sb="4" eb="6">
      <t>ネンド</t>
    </rPh>
    <phoneticPr fontId="13"/>
  </si>
  <si>
    <t>施設を構成している建物の棟のうち、主体となる棟の建築年度</t>
    <rPh sb="0" eb="2">
      <t>シセツ</t>
    </rPh>
    <rPh sb="3" eb="5">
      <t>コウセイ</t>
    </rPh>
    <rPh sb="9" eb="11">
      <t>タテモノ</t>
    </rPh>
    <rPh sb="12" eb="13">
      <t>ムネ</t>
    </rPh>
    <rPh sb="17" eb="19">
      <t>シュタイ</t>
    </rPh>
    <rPh sb="22" eb="23">
      <t>ムネ</t>
    </rPh>
    <rPh sb="24" eb="26">
      <t>ケンチク</t>
    </rPh>
    <rPh sb="26" eb="28">
      <t>ネンド</t>
    </rPh>
    <phoneticPr fontId="13"/>
  </si>
  <si>
    <t>最古建築年度</t>
    <rPh sb="0" eb="2">
      <t>サイコ</t>
    </rPh>
    <rPh sb="2" eb="4">
      <t>ケンチク</t>
    </rPh>
    <rPh sb="4" eb="6">
      <t>ネンド</t>
    </rPh>
    <phoneticPr fontId="13"/>
  </si>
  <si>
    <t>施設を構成している建物の棟のうち、最も古い棟の建築年度</t>
    <rPh sb="0" eb="2">
      <t>シセツ</t>
    </rPh>
    <rPh sb="3" eb="5">
      <t>コウセイ</t>
    </rPh>
    <rPh sb="9" eb="11">
      <t>タテモノ</t>
    </rPh>
    <rPh sb="12" eb="13">
      <t>ムネ</t>
    </rPh>
    <rPh sb="17" eb="18">
      <t>モット</t>
    </rPh>
    <rPh sb="19" eb="20">
      <t>フル</t>
    </rPh>
    <rPh sb="21" eb="22">
      <t>ムネ</t>
    </rPh>
    <rPh sb="23" eb="25">
      <t>ケンチク</t>
    </rPh>
    <rPh sb="25" eb="27">
      <t>ネンド</t>
    </rPh>
    <phoneticPr fontId="13"/>
  </si>
  <si>
    <t>合計面積</t>
    <rPh sb="0" eb="2">
      <t>ゴウケイ</t>
    </rPh>
    <rPh sb="2" eb="4">
      <t>メンセキ</t>
    </rPh>
    <phoneticPr fontId="13"/>
  </si>
  <si>
    <t>施設を構成している建物の棟の合計延床面積（借上等による棟の面積を除きます。）
複合施設は各施設の専用面積を記載（共用部分は主要な施設に含む。）</t>
    <rPh sb="0" eb="2">
      <t>シセツ</t>
    </rPh>
    <rPh sb="3" eb="5">
      <t>コウセイ</t>
    </rPh>
    <rPh sb="9" eb="11">
      <t>タテモノ</t>
    </rPh>
    <rPh sb="12" eb="13">
      <t>ムネ</t>
    </rPh>
    <rPh sb="14" eb="16">
      <t>ゴウケイ</t>
    </rPh>
    <rPh sb="16" eb="18">
      <t>ノベユカ</t>
    </rPh>
    <rPh sb="18" eb="20">
      <t>メンセキ</t>
    </rPh>
    <rPh sb="21" eb="23">
      <t>カリア</t>
    </rPh>
    <rPh sb="23" eb="24">
      <t>トウ</t>
    </rPh>
    <rPh sb="27" eb="28">
      <t>ムネ</t>
    </rPh>
    <rPh sb="29" eb="31">
      <t>メンセキ</t>
    </rPh>
    <rPh sb="32" eb="33">
      <t>ノゾ</t>
    </rPh>
    <rPh sb="39" eb="41">
      <t>フクゴウ</t>
    </rPh>
    <rPh sb="41" eb="43">
      <t>シセツ</t>
    </rPh>
    <rPh sb="44" eb="47">
      <t>カクシセツ</t>
    </rPh>
    <rPh sb="48" eb="50">
      <t>センヨウ</t>
    </rPh>
    <rPh sb="50" eb="52">
      <t>メンセキ</t>
    </rPh>
    <rPh sb="53" eb="55">
      <t>キサイ</t>
    </rPh>
    <rPh sb="56" eb="58">
      <t>キョウヨウ</t>
    </rPh>
    <rPh sb="58" eb="60">
      <t>ブブン</t>
    </rPh>
    <rPh sb="61" eb="63">
      <t>シュヨウ</t>
    </rPh>
    <rPh sb="64" eb="66">
      <t>シセツ</t>
    </rPh>
    <rPh sb="67" eb="68">
      <t>フク</t>
    </rPh>
    <phoneticPr fontId="13"/>
  </si>
  <si>
    <t>所有区分</t>
    <rPh sb="0" eb="2">
      <t>ショユウ</t>
    </rPh>
    <rPh sb="2" eb="4">
      <t>クブン</t>
    </rPh>
    <phoneticPr fontId="13"/>
  </si>
  <si>
    <t>建物の所有について、次のいずれかを記載</t>
    <rPh sb="0" eb="2">
      <t>タテモノ</t>
    </rPh>
    <rPh sb="3" eb="5">
      <t>ショユウ</t>
    </rPh>
    <rPh sb="10" eb="11">
      <t>ツギ</t>
    </rPh>
    <rPh sb="17" eb="19">
      <t>キサイ</t>
    </rPh>
    <phoneticPr fontId="13"/>
  </si>
  <si>
    <t>市</t>
    <rPh sb="0" eb="1">
      <t>シ</t>
    </rPh>
    <phoneticPr fontId="13"/>
  </si>
  <si>
    <t>市所有建築物</t>
    <rPh sb="0" eb="1">
      <t>シ</t>
    </rPh>
    <rPh sb="1" eb="3">
      <t>ショユウ</t>
    </rPh>
    <rPh sb="3" eb="6">
      <t>ケンチクブツ</t>
    </rPh>
    <phoneticPr fontId="13"/>
  </si>
  <si>
    <t>借</t>
    <rPh sb="0" eb="1">
      <t>カ</t>
    </rPh>
    <phoneticPr fontId="13"/>
  </si>
  <si>
    <t>市以外が所有する建物等を借用</t>
    <rPh sb="0" eb="1">
      <t>シ</t>
    </rPh>
    <rPh sb="1" eb="3">
      <t>イガイ</t>
    </rPh>
    <rPh sb="4" eb="6">
      <t>ショユウ</t>
    </rPh>
    <rPh sb="8" eb="10">
      <t>タテモノ</t>
    </rPh>
    <rPh sb="10" eb="11">
      <t>トウ</t>
    </rPh>
    <rPh sb="12" eb="14">
      <t>シャクヨウ</t>
    </rPh>
    <phoneticPr fontId="13"/>
  </si>
  <si>
    <t>リ</t>
    <phoneticPr fontId="13"/>
  </si>
  <si>
    <t>リース契約による建物</t>
    <rPh sb="3" eb="5">
      <t>ケイヤク</t>
    </rPh>
    <rPh sb="8" eb="10">
      <t>タテモノ</t>
    </rPh>
    <phoneticPr fontId="13"/>
  </si>
  <si>
    <t>他</t>
    <rPh sb="0" eb="1">
      <t>ホカ</t>
    </rPh>
    <phoneticPr fontId="13"/>
  </si>
  <si>
    <t>市以外が所有する建物等の入居部分のみ所有等、その他の手法により調達した建物等</t>
    <rPh sb="0" eb="1">
      <t>シ</t>
    </rPh>
    <rPh sb="1" eb="3">
      <t>イガイ</t>
    </rPh>
    <rPh sb="4" eb="6">
      <t>ショユウ</t>
    </rPh>
    <rPh sb="8" eb="10">
      <t>タテモノ</t>
    </rPh>
    <rPh sb="10" eb="11">
      <t>トウ</t>
    </rPh>
    <rPh sb="12" eb="14">
      <t>ニュウキョ</t>
    </rPh>
    <rPh sb="14" eb="16">
      <t>ブブン</t>
    </rPh>
    <rPh sb="18" eb="20">
      <t>ショユウ</t>
    </rPh>
    <rPh sb="20" eb="21">
      <t>トウ</t>
    </rPh>
    <rPh sb="24" eb="25">
      <t>タ</t>
    </rPh>
    <rPh sb="26" eb="28">
      <t>シュホウ</t>
    </rPh>
    <rPh sb="31" eb="33">
      <t>チョウタツ</t>
    </rPh>
    <rPh sb="35" eb="37">
      <t>タテモノ</t>
    </rPh>
    <rPh sb="37" eb="38">
      <t>トウ</t>
    </rPh>
    <phoneticPr fontId="13"/>
  </si>
  <si>
    <t>最大階層</t>
    <rPh sb="0" eb="2">
      <t>サイダイ</t>
    </rPh>
    <rPh sb="2" eb="4">
      <t>カイソウ</t>
    </rPh>
    <phoneticPr fontId="13"/>
  </si>
  <si>
    <t>施設を構成している建物の棟のうち、最も大きい階層</t>
    <rPh sb="0" eb="2">
      <t>シセツ</t>
    </rPh>
    <rPh sb="3" eb="5">
      <t>コウセイ</t>
    </rPh>
    <rPh sb="9" eb="11">
      <t>タテモノ</t>
    </rPh>
    <rPh sb="12" eb="13">
      <t>ムネ</t>
    </rPh>
    <rPh sb="17" eb="18">
      <t>モット</t>
    </rPh>
    <rPh sb="19" eb="20">
      <t>オオ</t>
    </rPh>
    <rPh sb="22" eb="24">
      <t>カイソウ</t>
    </rPh>
    <phoneticPr fontId="13"/>
  </si>
  <si>
    <t>耐震化状況</t>
    <rPh sb="0" eb="3">
      <t>タイシンカ</t>
    </rPh>
    <rPh sb="3" eb="5">
      <t>ジョウキョウ</t>
    </rPh>
    <phoneticPr fontId="13"/>
  </si>
  <si>
    <t>建物の状況について、次のいずれかを記載（耐震化対象建物は「郡山市耐震改修促進計画」の基準によります。）</t>
    <rPh sb="0" eb="2">
      <t>タテモノ</t>
    </rPh>
    <rPh sb="3" eb="5">
      <t>ジョウキョウ</t>
    </rPh>
    <rPh sb="10" eb="11">
      <t>ツギ</t>
    </rPh>
    <rPh sb="17" eb="19">
      <t>キサイ</t>
    </rPh>
    <rPh sb="20" eb="23">
      <t>タイシンカ</t>
    </rPh>
    <rPh sb="23" eb="25">
      <t>タイショウ</t>
    </rPh>
    <rPh sb="25" eb="27">
      <t>タテモノ</t>
    </rPh>
    <rPh sb="29" eb="32">
      <t>コオリヤマシ</t>
    </rPh>
    <rPh sb="32" eb="34">
      <t>タイシン</t>
    </rPh>
    <rPh sb="34" eb="36">
      <t>カイシュウ</t>
    </rPh>
    <rPh sb="36" eb="38">
      <t>ソクシン</t>
    </rPh>
    <rPh sb="38" eb="40">
      <t>ケイカク</t>
    </rPh>
    <rPh sb="42" eb="44">
      <t>キジュン</t>
    </rPh>
    <phoneticPr fontId="13"/>
  </si>
  <si>
    <t>○</t>
    <phoneticPr fontId="13"/>
  </si>
  <si>
    <t>対象となる全ての棟が耐震化済</t>
    <rPh sb="0" eb="2">
      <t>タイショウ</t>
    </rPh>
    <rPh sb="5" eb="6">
      <t>スベ</t>
    </rPh>
    <rPh sb="8" eb="9">
      <t>ムネ</t>
    </rPh>
    <rPh sb="10" eb="13">
      <t>タイシンカ</t>
    </rPh>
    <rPh sb="13" eb="14">
      <t>スミ</t>
    </rPh>
    <phoneticPr fontId="13"/>
  </si>
  <si>
    <t>△</t>
    <phoneticPr fontId="13"/>
  </si>
  <si>
    <t>対象となる棟のうち耐震化対応のものが１棟以上ある場合</t>
    <rPh sb="0" eb="2">
      <t>タイショウ</t>
    </rPh>
    <rPh sb="5" eb="6">
      <t>ムネ</t>
    </rPh>
    <rPh sb="9" eb="12">
      <t>タイシンカ</t>
    </rPh>
    <rPh sb="12" eb="14">
      <t>タイオウ</t>
    </rPh>
    <rPh sb="19" eb="20">
      <t>ムネ</t>
    </rPh>
    <rPh sb="20" eb="22">
      <t>イジョウ</t>
    </rPh>
    <rPh sb="24" eb="26">
      <t>バアイ</t>
    </rPh>
    <phoneticPr fontId="13"/>
  </si>
  <si>
    <t>×</t>
    <phoneticPr fontId="13"/>
  </si>
  <si>
    <t>-</t>
    <phoneticPr fontId="13"/>
  </si>
  <si>
    <t>対象となる棟がない場合</t>
    <rPh sb="0" eb="2">
      <t>タイショウ</t>
    </rPh>
    <rPh sb="5" eb="6">
      <t>ムネ</t>
    </rPh>
    <rPh sb="9" eb="11">
      <t>バアイ</t>
    </rPh>
    <phoneticPr fontId="13"/>
  </si>
  <si>
    <t>避難所</t>
    <rPh sb="0" eb="3">
      <t>ヒナンジョ</t>
    </rPh>
    <phoneticPr fontId="13"/>
  </si>
  <si>
    <t>ランニングコスト</t>
    <phoneticPr fontId="13"/>
  </si>
  <si>
    <t>施設稼働率</t>
    <rPh sb="0" eb="2">
      <t>シセツ</t>
    </rPh>
    <rPh sb="2" eb="4">
      <t>カドウ</t>
    </rPh>
    <rPh sb="4" eb="5">
      <t>リツ</t>
    </rPh>
    <phoneticPr fontId="13"/>
  </si>
  <si>
    <t>土地面積</t>
    <rPh sb="0" eb="2">
      <t>トチ</t>
    </rPh>
    <rPh sb="2" eb="4">
      <t>メンセキ</t>
    </rPh>
    <phoneticPr fontId="13"/>
  </si>
  <si>
    <t>施設を設置する土地の合計面積（借地や法定外公共物は除き、基金の土地を含む。）
隣接する複数施設の土地をまとめて管理しており分割不可能な場合は、管理上の施設にまとめて記載
ただし、公園（親水広場を除く）については供用面積を記載</t>
    <rPh sb="0" eb="2">
      <t>シセツ</t>
    </rPh>
    <rPh sb="3" eb="5">
      <t>セッチ</t>
    </rPh>
    <rPh sb="7" eb="9">
      <t>トチ</t>
    </rPh>
    <rPh sb="10" eb="12">
      <t>ゴウケイ</t>
    </rPh>
    <rPh sb="12" eb="14">
      <t>メンセキ</t>
    </rPh>
    <rPh sb="15" eb="17">
      <t>シャクチ</t>
    </rPh>
    <rPh sb="18" eb="20">
      <t>ホウテイ</t>
    </rPh>
    <rPh sb="20" eb="21">
      <t>ガイ</t>
    </rPh>
    <rPh sb="21" eb="23">
      <t>コウキョウ</t>
    </rPh>
    <rPh sb="23" eb="24">
      <t>ブツ</t>
    </rPh>
    <rPh sb="25" eb="26">
      <t>ノゾ</t>
    </rPh>
    <rPh sb="28" eb="30">
      <t>キキン</t>
    </rPh>
    <rPh sb="31" eb="33">
      <t>トチ</t>
    </rPh>
    <rPh sb="34" eb="35">
      <t>フク</t>
    </rPh>
    <rPh sb="39" eb="41">
      <t>リンセツ</t>
    </rPh>
    <rPh sb="43" eb="45">
      <t>フクスウ</t>
    </rPh>
    <rPh sb="45" eb="47">
      <t>シセツ</t>
    </rPh>
    <rPh sb="48" eb="50">
      <t>トチ</t>
    </rPh>
    <rPh sb="55" eb="57">
      <t>カンリ</t>
    </rPh>
    <rPh sb="61" eb="63">
      <t>ブンカツ</t>
    </rPh>
    <rPh sb="63" eb="66">
      <t>フカノウ</t>
    </rPh>
    <rPh sb="67" eb="69">
      <t>バアイ</t>
    </rPh>
    <rPh sb="71" eb="73">
      <t>カンリ</t>
    </rPh>
    <rPh sb="73" eb="74">
      <t>ジョウ</t>
    </rPh>
    <rPh sb="75" eb="77">
      <t>シセツ</t>
    </rPh>
    <rPh sb="82" eb="84">
      <t>キサイ</t>
    </rPh>
    <rPh sb="89" eb="91">
      <t>コウエン</t>
    </rPh>
    <rPh sb="105" eb="107">
      <t>キョウヨウ</t>
    </rPh>
    <rPh sb="107" eb="109">
      <t>メンセキ</t>
    </rPh>
    <rPh sb="110" eb="112">
      <t>キサイ</t>
    </rPh>
    <phoneticPr fontId="13"/>
  </si>
  <si>
    <t>公園種別
（公園のみ）</t>
    <rPh sb="0" eb="2">
      <t>コウエン</t>
    </rPh>
    <rPh sb="2" eb="4">
      <t>シュベツ</t>
    </rPh>
    <rPh sb="6" eb="8">
      <t>コウエン</t>
    </rPh>
    <phoneticPr fontId="13"/>
  </si>
  <si>
    <t>公園の種類を記載（都市公園については都市公園の種類）</t>
    <rPh sb="0" eb="2">
      <t>コウエン</t>
    </rPh>
    <rPh sb="3" eb="5">
      <t>シュルイ</t>
    </rPh>
    <rPh sb="6" eb="8">
      <t>キサイ</t>
    </rPh>
    <rPh sb="9" eb="11">
      <t>トシ</t>
    </rPh>
    <rPh sb="11" eb="13">
      <t>コウエン</t>
    </rPh>
    <rPh sb="18" eb="20">
      <t>トシ</t>
    </rPh>
    <rPh sb="20" eb="22">
      <t>コウエン</t>
    </rPh>
    <rPh sb="23" eb="25">
      <t>シュルイ</t>
    </rPh>
    <phoneticPr fontId="13"/>
  </si>
  <si>
    <t>遊具等設置
（公園のみ）</t>
    <rPh sb="0" eb="2">
      <t>ユウグ</t>
    </rPh>
    <rPh sb="2" eb="3">
      <t>トウ</t>
    </rPh>
    <rPh sb="3" eb="5">
      <t>セッチ</t>
    </rPh>
    <rPh sb="7" eb="9">
      <t>コウエン</t>
    </rPh>
    <phoneticPr fontId="13"/>
  </si>
  <si>
    <t>遊具や四阿等の工作物(固定資産台帳に登録されているもの)の設置の有無</t>
    <rPh sb="0" eb="2">
      <t>ユウグ</t>
    </rPh>
    <rPh sb="3" eb="5">
      <t>アズマヤ</t>
    </rPh>
    <rPh sb="5" eb="6">
      <t>トウ</t>
    </rPh>
    <rPh sb="7" eb="10">
      <t>コウサクブツ</t>
    </rPh>
    <rPh sb="29" eb="31">
      <t>セッチ</t>
    </rPh>
    <rPh sb="32" eb="34">
      <t>ウム</t>
    </rPh>
    <phoneticPr fontId="13"/>
  </si>
  <si>
    <t>複合化状況
（公共施設のみ）</t>
    <rPh sb="0" eb="3">
      <t>フクゴウカ</t>
    </rPh>
    <rPh sb="3" eb="5">
      <t>ジョウキョウ</t>
    </rPh>
    <rPh sb="7" eb="9">
      <t>コウキョウ</t>
    </rPh>
    <rPh sb="9" eb="11">
      <t>シセツ</t>
    </rPh>
    <phoneticPr fontId="13"/>
  </si>
  <si>
    <t>施設の複合化状況及び専有面積を記載し、複合施設が他類型の場合は≪≫に施設類型を記載。（共用部分の面積は主要な施設に含みます。）</t>
    <phoneticPr fontId="13"/>
  </si>
  <si>
    <t>備考</t>
    <rPh sb="0" eb="2">
      <t>ビコウ</t>
    </rPh>
    <phoneticPr fontId="13"/>
  </si>
  <si>
    <t>備考及び屋外施設（競技場面積及び設置設備等）について記載</t>
    <rPh sb="0" eb="2">
      <t>ビコウ</t>
    </rPh>
    <rPh sb="2" eb="3">
      <t>オヨ</t>
    </rPh>
    <rPh sb="4" eb="6">
      <t>オクガイ</t>
    </rPh>
    <rPh sb="6" eb="8">
      <t>シセツ</t>
    </rPh>
    <rPh sb="26" eb="28">
      <t>キサイ</t>
    </rPh>
    <phoneticPr fontId="13"/>
  </si>
  <si>
    <t>（１）公共施設</t>
    <rPh sb="3" eb="5">
      <t>コウキョウ</t>
    </rPh>
    <rPh sb="5" eb="7">
      <t>シセツ</t>
    </rPh>
    <phoneticPr fontId="13"/>
  </si>
  <si>
    <t>NO</t>
    <phoneticPr fontId="13"/>
  </si>
  <si>
    <t>施設
類型</t>
    <rPh sb="0" eb="2">
      <t>シセツ</t>
    </rPh>
    <rPh sb="3" eb="5">
      <t>ルイケイ</t>
    </rPh>
    <phoneticPr fontId="13"/>
  </si>
  <si>
    <t>行政
管区</t>
    <rPh sb="0" eb="2">
      <t>ギョウセイ</t>
    </rPh>
    <rPh sb="3" eb="5">
      <t>カンク</t>
    </rPh>
    <phoneticPr fontId="13"/>
  </si>
  <si>
    <t>主体
建築
年度</t>
    <rPh sb="0" eb="2">
      <t>シュタイ</t>
    </rPh>
    <rPh sb="3" eb="5">
      <t>ケンチク</t>
    </rPh>
    <rPh sb="6" eb="8">
      <t>ネンド</t>
    </rPh>
    <phoneticPr fontId="13"/>
  </si>
  <si>
    <t>最古
建築
年度</t>
    <rPh sb="0" eb="2">
      <t>サイコ</t>
    </rPh>
    <rPh sb="3" eb="5">
      <t>ケンチク</t>
    </rPh>
    <rPh sb="6" eb="8">
      <t>ネンド</t>
    </rPh>
    <phoneticPr fontId="13"/>
  </si>
  <si>
    <t>合計
面積
(㎡)</t>
    <rPh sb="0" eb="2">
      <t>ゴウケイ</t>
    </rPh>
    <rPh sb="3" eb="5">
      <t>メンセキ</t>
    </rPh>
    <phoneticPr fontId="13"/>
  </si>
  <si>
    <t>所有
区分</t>
    <rPh sb="0" eb="2">
      <t>ショユウ</t>
    </rPh>
    <rPh sb="3" eb="5">
      <t>クブン</t>
    </rPh>
    <phoneticPr fontId="13"/>
  </si>
  <si>
    <t>最大
階層</t>
    <rPh sb="0" eb="2">
      <t>サイダイ</t>
    </rPh>
    <rPh sb="3" eb="5">
      <t>カイソウ</t>
    </rPh>
    <phoneticPr fontId="13"/>
  </si>
  <si>
    <t>避難
所</t>
    <rPh sb="0" eb="2">
      <t>ヒナン</t>
    </rPh>
    <rPh sb="3" eb="4">
      <t>ショ</t>
    </rPh>
    <phoneticPr fontId="13"/>
  </si>
  <si>
    <t>ランニングコスト
(円/㎡)</t>
    <rPh sb="10" eb="11">
      <t>エン</t>
    </rPh>
    <phoneticPr fontId="13"/>
  </si>
  <si>
    <t>施設
稼働率
(％)</t>
    <rPh sb="0" eb="2">
      <t>シセツ</t>
    </rPh>
    <rPh sb="3" eb="5">
      <t>カドウ</t>
    </rPh>
    <rPh sb="5" eb="6">
      <t>リツ</t>
    </rPh>
    <phoneticPr fontId="13"/>
  </si>
  <si>
    <t>土地
面積（㎡）</t>
    <rPh sb="0" eb="2">
      <t>トチ</t>
    </rPh>
    <rPh sb="3" eb="5">
      <t>メンセキ</t>
    </rPh>
    <phoneticPr fontId="13"/>
  </si>
  <si>
    <t>複合化状況</t>
    <rPh sb="0" eb="3">
      <t>フクゴウカ</t>
    </rPh>
    <rPh sb="3" eb="5">
      <t>ジョウキョウ</t>
    </rPh>
    <phoneticPr fontId="13"/>
  </si>
  <si>
    <t>備考
（屋外施設 等）</t>
    <rPh sb="0" eb="2">
      <t>ビコウ</t>
    </rPh>
    <rPh sb="4" eb="6">
      <t>オクガイ</t>
    </rPh>
    <rPh sb="6" eb="8">
      <t>シセツ</t>
    </rPh>
    <rPh sb="9" eb="10">
      <t>トウ</t>
    </rPh>
    <phoneticPr fontId="6"/>
  </si>
  <si>
    <t>１ 集会施設</t>
  </si>
  <si>
    <t>片平ふれあいセンター</t>
  </si>
  <si>
    <t>片平</t>
  </si>
  <si>
    <t>片平町字町南7-2</t>
  </si>
  <si>
    <t>RC造</t>
  </si>
  <si>
    <t>市</t>
    <rPh sb="0" eb="1">
      <t>シ</t>
    </rPh>
    <phoneticPr fontId="25"/>
  </si>
  <si>
    <t>○</t>
  </si>
  <si>
    <t/>
  </si>
  <si>
    <t>河内ふれあいセンター</t>
    <phoneticPr fontId="24"/>
  </si>
  <si>
    <t>逢瀬</t>
  </si>
  <si>
    <t>逢瀬町河内字西荒井156</t>
  </si>
  <si>
    <t>喜久田ふれあいセンター</t>
  </si>
  <si>
    <t>喜久田</t>
  </si>
  <si>
    <t>喜久田町堀之内字下河原1</t>
  </si>
  <si>
    <t>S造・SL造</t>
  </si>
  <si>
    <t>緑ケ丘ふれあいセンター</t>
    <phoneticPr fontId="25"/>
  </si>
  <si>
    <t>旧市内</t>
  </si>
  <si>
    <t>緑ケ丘東三丁目1-21</t>
  </si>
  <si>
    <t>※土地面積は、東第2分団第2班（緑ヶ丘）車庫詰所を含む。</t>
    <rPh sb="1" eb="3">
      <t>トチ</t>
    </rPh>
    <rPh sb="3" eb="5">
      <t>メンセキ</t>
    </rPh>
    <rPh sb="25" eb="26">
      <t>フク</t>
    </rPh>
    <phoneticPr fontId="6"/>
  </si>
  <si>
    <t>富田西ふれあいセンター</t>
  </si>
  <si>
    <t>富田</t>
  </si>
  <si>
    <t>富田町字大十内85-22</t>
  </si>
  <si>
    <t>※富田西地域公民館を兼ねる。</t>
    <rPh sb="4" eb="6">
      <t>チイキ</t>
    </rPh>
    <phoneticPr fontId="24"/>
  </si>
  <si>
    <t>三穂田ふれあいセンター</t>
  </si>
  <si>
    <t>三穂田</t>
  </si>
  <si>
    <t>三穂田町富岡字鹿ノ崎11-1</t>
  </si>
  <si>
    <t>中田ふれあいセンター</t>
  </si>
  <si>
    <t>中田</t>
  </si>
  <si>
    <t>中田町下枝字大平355-1</t>
  </si>
  <si>
    <t>中田ふれあいセンター別棟和室</t>
  </si>
  <si>
    <t>中田町下枝字大平343</t>
  </si>
  <si>
    <t>W造</t>
  </si>
  <si>
    <t>-</t>
  </si>
  <si>
    <t>西田ふれあいセンター</t>
  </si>
  <si>
    <t>西田</t>
  </si>
  <si>
    <t>西田町三町目字桜内259</t>
  </si>
  <si>
    <t>西田ふれあいセンター：1,584.2㎡
西田公民館：77.6㎡
西田行政センター：240.0㎡≪庁舎等≫
中央図書館西田分館：96.0㎡≪図書館≫</t>
  </si>
  <si>
    <t>大槻ふれあいセンター</t>
  </si>
  <si>
    <t>大槻</t>
  </si>
  <si>
    <t>大槻町字中前田56-1</t>
  </si>
  <si>
    <t>※土地面積は、大槻ふれあいセンター防災倉庫を含む。</t>
    <rPh sb="1" eb="3">
      <t>トチ</t>
    </rPh>
    <rPh sb="3" eb="5">
      <t>メンセキ</t>
    </rPh>
    <rPh sb="22" eb="23">
      <t>フク</t>
    </rPh>
    <phoneticPr fontId="25"/>
  </si>
  <si>
    <t>逢瀬コミュニティセンター</t>
  </si>
  <si>
    <t>逢瀬町多田野字南原3</t>
  </si>
  <si>
    <t>逢瀬コミュニティセンター：965.2㎡
逢瀬公民館：1,106.8㎡
逢瀬行政センター：221.3㎡≪庁舎等≫
中央図書館逢瀬分館：56.0㎡≪図書館≫</t>
  </si>
  <si>
    <t>※土地面積は、農産加工センターを含む。</t>
    <rPh sb="1" eb="3">
      <t>トチ</t>
    </rPh>
    <rPh sb="3" eb="5">
      <t>メンセキ</t>
    </rPh>
    <rPh sb="7" eb="9">
      <t>ノウサン</t>
    </rPh>
    <rPh sb="9" eb="11">
      <t>カコウ</t>
    </rPh>
    <rPh sb="16" eb="17">
      <t>フク</t>
    </rPh>
    <phoneticPr fontId="25"/>
  </si>
  <si>
    <t>湖南コミュニティセンター</t>
    <phoneticPr fontId="24"/>
  </si>
  <si>
    <t>湖南</t>
  </si>
  <si>
    <t>湖南町舟津字舟津850-1</t>
  </si>
  <si>
    <t>湖南コミュニティセンター：414.3㎡
湖南公民館月形分館：専有スペースなし
湖南行政センター月形連絡所：49.5㎡≪庁舎等≫</t>
  </si>
  <si>
    <t>富久山コミュニティ消防センター</t>
  </si>
  <si>
    <t>富久山</t>
  </si>
  <si>
    <t>八山田三丁目173</t>
  </si>
  <si>
    <t>白岩コミュニティ消防センター</t>
  </si>
  <si>
    <t>白岩町字柿ノ口21</t>
  </si>
  <si>
    <t>白岩コミュニティ消防センター：253.0㎡
東第４分団第１班（白岩西部）：115.5㎡≪防災施設≫
※中央公民館白岩分館を兼ねる。</t>
    <phoneticPr fontId="24"/>
  </si>
  <si>
    <t>咲田消防センター</t>
  </si>
  <si>
    <t>咲田二丁目161-2</t>
  </si>
  <si>
    <t>咲田消防センター：104.4㎡
中央第２分団第１班（咲田）：59.6㎡≪防災施設≫</t>
  </si>
  <si>
    <t>麓山消防センター</t>
  </si>
  <si>
    <t>麓山一丁目196-1</t>
  </si>
  <si>
    <t>麓山消防センター：159.4㎡
中央第２分団第２班（麓山）：55.9㎡≪防災施設≫</t>
  </si>
  <si>
    <t>向舘消防センター</t>
  </si>
  <si>
    <t>富田町字舘南9-2</t>
  </si>
  <si>
    <t>向舘消防センター：112.7㎡
西第１分団第１班（向舘）：66.2㎡≪防災施設≫</t>
  </si>
  <si>
    <t>安積消防センター</t>
  </si>
  <si>
    <t>安積</t>
  </si>
  <si>
    <t>安積町長久保一丁目16-37</t>
  </si>
  <si>
    <t>安積消防センター：102.3㎡
安積第２分団第２班（長久保）：73.5㎡≪防災施設≫</t>
  </si>
  <si>
    <t>熱海消防センター</t>
  </si>
  <si>
    <t>熱海</t>
  </si>
  <si>
    <t>熱海町熱海四丁目110</t>
  </si>
  <si>
    <t>熱海消防センター：181.8㎡
熱海第１分団第１班（熱海）：65.0㎡≪防災施設≫
※熱海公民館熱海分館を兼ねる。</t>
    <phoneticPr fontId="24"/>
  </si>
  <si>
    <t>黒木消防センター</t>
  </si>
  <si>
    <t>中田町黒木字大坂343-3</t>
  </si>
  <si>
    <t>黒木消防センター：110.2㎡
中田第２分団第３班（黒木）：50.7㎡≪防災施設≫</t>
  </si>
  <si>
    <t>労働福祉会館</t>
  </si>
  <si>
    <t>虎丸町7-7</t>
  </si>
  <si>
    <t>さんかくプラザ（男女共同参画センター）</t>
    <phoneticPr fontId="25"/>
  </si>
  <si>
    <t>麓山二丁目236-1</t>
  </si>
  <si>
    <t>郡山市民交流プラザ</t>
    <phoneticPr fontId="24"/>
  </si>
  <si>
    <t>駅前二丁目403</t>
  </si>
  <si>
    <t>その他</t>
  </si>
  <si>
    <t>他</t>
  </si>
  <si>
    <t>※土地面積は、郡山市民サービスセンターに含む。</t>
    <rPh sb="1" eb="3">
      <t>トチ</t>
    </rPh>
    <rPh sb="3" eb="5">
      <t>メンセキ</t>
    </rPh>
    <rPh sb="20" eb="21">
      <t>フク</t>
    </rPh>
    <phoneticPr fontId="24"/>
  </si>
  <si>
    <t>ミューカルがくと館（音楽・文化交流館）</t>
    <phoneticPr fontId="25"/>
  </si>
  <si>
    <t>開成一丁目1-1</t>
  </si>
  <si>
    <t>福祉センター</t>
    <rPh sb="0" eb="2">
      <t>フクシ</t>
    </rPh>
    <phoneticPr fontId="25"/>
  </si>
  <si>
    <t>朝日一丁目29-9</t>
  </si>
  <si>
    <t>SRC造</t>
  </si>
  <si>
    <t>郡山市民ふれあいプラザ</t>
    <phoneticPr fontId="24"/>
  </si>
  <si>
    <t>サニー・ランド湖南</t>
    <phoneticPr fontId="25"/>
  </si>
  <si>
    <t>湖南町福良字台畠8588</t>
  </si>
  <si>
    <t>市民福祉センター（サニー・ランド湖南）：1,004.1㎡
湖南デイ・サービスセンター：393.8㎡≪その他施設≫</t>
  </si>
  <si>
    <t>中央老人福祉センター</t>
    <rPh sb="0" eb="2">
      <t>チュウオウ</t>
    </rPh>
    <rPh sb="2" eb="4">
      <t>ロウジン</t>
    </rPh>
    <rPh sb="4" eb="6">
      <t>フクシ</t>
    </rPh>
    <phoneticPr fontId="25"/>
  </si>
  <si>
    <t>※土地面積は、福祉センターに含む。</t>
    <rPh sb="1" eb="3">
      <t>トチ</t>
    </rPh>
    <rPh sb="3" eb="5">
      <t>メンセキ</t>
    </rPh>
    <rPh sb="14" eb="15">
      <t>フク</t>
    </rPh>
    <phoneticPr fontId="24"/>
  </si>
  <si>
    <t>老人福祉センタ－寿楽荘</t>
  </si>
  <si>
    <t>熱海町熱海五丁目16</t>
  </si>
  <si>
    <t>×</t>
  </si>
  <si>
    <t>逢瀬町河内字西午房沢11-2</t>
  </si>
  <si>
    <t>西田地域交流センター</t>
  </si>
  <si>
    <t>西田町三町目字仁王ケ作19-2</t>
  </si>
  <si>
    <t>三穂田地域交流センター</t>
    <phoneticPr fontId="25"/>
  </si>
  <si>
    <t>三穂田町富岡字吉室内106-1</t>
  </si>
  <si>
    <t>田村地域交流センター</t>
  </si>
  <si>
    <t>田村</t>
  </si>
  <si>
    <t>田村町田母神字松ノ木68-1</t>
  </si>
  <si>
    <t>中田地域交流センター</t>
  </si>
  <si>
    <t>中田町中津川字町田前179-1</t>
  </si>
  <si>
    <t>日和田地域交流センター</t>
  </si>
  <si>
    <t>日和田</t>
  </si>
  <si>
    <t>日和田町字広野入5-1</t>
  </si>
  <si>
    <t>日和田地域交流センター：891.7㎡
日和田行政センター：457.1㎡≪庁舎等≫</t>
  </si>
  <si>
    <t>サン・サン・グリーン湖南</t>
    <phoneticPr fontId="24"/>
  </si>
  <si>
    <t>湖南町福良字台畠8584</t>
  </si>
  <si>
    <t>※湖南公民館福良分館を兼ねる。</t>
    <phoneticPr fontId="24"/>
  </si>
  <si>
    <t>農村交流センター</t>
    <phoneticPr fontId="24"/>
  </si>
  <si>
    <t>※土地面積は、片平ふれあいセンターに含む。</t>
    <rPh sb="1" eb="3">
      <t>トチ</t>
    </rPh>
    <rPh sb="3" eb="5">
      <t>メンセキ</t>
    </rPh>
    <rPh sb="7" eb="9">
      <t>カタヒラ</t>
    </rPh>
    <rPh sb="18" eb="19">
      <t>フク</t>
    </rPh>
    <phoneticPr fontId="25"/>
  </si>
  <si>
    <t>農村生活中核施設黒石荘</t>
    <phoneticPr fontId="24"/>
  </si>
  <si>
    <t>中田町柳橋字町向51</t>
  </si>
  <si>
    <t>※中田公民館柳橋分館を兼ねる。</t>
    <phoneticPr fontId="24"/>
  </si>
  <si>
    <t>※土地面積は、柳橋歌舞伎収蔵庫を含む。</t>
    <rPh sb="1" eb="3">
      <t>トチ</t>
    </rPh>
    <rPh sb="3" eb="5">
      <t>メンセキ</t>
    </rPh>
    <rPh sb="16" eb="17">
      <t>フク</t>
    </rPh>
    <phoneticPr fontId="25"/>
  </si>
  <si>
    <t>東部勤労者研修センター</t>
    <phoneticPr fontId="24"/>
  </si>
  <si>
    <t>田村町金屋字下タ川原167</t>
  </si>
  <si>
    <t>東部体育館：1,542.7㎡
東部勤労者研修センター：390.7㎡≪集会施設≫</t>
    <phoneticPr fontId="24"/>
  </si>
  <si>
    <t>野鳥の森学習館</t>
  </si>
  <si>
    <t>菜根四丁目81</t>
  </si>
  <si>
    <t>中央公民館</t>
  </si>
  <si>
    <t>麓山一丁目247-1</t>
  </si>
  <si>
    <t>中央公民館：2,271.8㎡
勤労青少年ホーム：2,879.2㎡</t>
    <phoneticPr fontId="24"/>
  </si>
  <si>
    <t>※土地面積は、公会堂に含む。</t>
    <rPh sb="1" eb="3">
      <t>トチ</t>
    </rPh>
    <rPh sb="3" eb="5">
      <t>メンセキ</t>
    </rPh>
    <rPh sb="7" eb="10">
      <t>コウカイドウ</t>
    </rPh>
    <rPh sb="11" eb="12">
      <t>フク</t>
    </rPh>
    <phoneticPr fontId="6"/>
  </si>
  <si>
    <t>中央公民館金透分室</t>
  </si>
  <si>
    <t>堂前町46</t>
  </si>
  <si>
    <t>中央公民館金透分室：415.3㎡
金透記念館：312.2㎡≪歴史・シンボル施設≫</t>
    <phoneticPr fontId="25"/>
  </si>
  <si>
    <t>中央公民館堤下分室</t>
  </si>
  <si>
    <t>堤下町2-11</t>
  </si>
  <si>
    <t>小原田地域公民館</t>
  </si>
  <si>
    <t>小原田四丁目118</t>
  </si>
  <si>
    <t>○</t>
    <phoneticPr fontId="24"/>
  </si>
  <si>
    <t>芳賀地域公民館</t>
  </si>
  <si>
    <t>芳賀二丁目6-1</t>
  </si>
  <si>
    <t>開成地域公民館</t>
  </si>
  <si>
    <t>開成三丁目260-3</t>
  </si>
  <si>
    <t>名倉地域公民館</t>
  </si>
  <si>
    <t>字名倉248-3</t>
  </si>
  <si>
    <t>桑野地域公民館</t>
  </si>
  <si>
    <t>久留米地域公民館</t>
  </si>
  <si>
    <t>久留米三丁目44-3</t>
  </si>
  <si>
    <t>桃見台地域公民館</t>
  </si>
  <si>
    <t>大島地域公民館</t>
  </si>
  <si>
    <t>桑野五丁目5-1</t>
  </si>
  <si>
    <t>薫地域公民館</t>
  </si>
  <si>
    <t>鶴見坦二丁目124-2</t>
  </si>
  <si>
    <t>赤木地域公民館</t>
  </si>
  <si>
    <t>赤木町33</t>
  </si>
  <si>
    <t>東部地域公民館</t>
  </si>
  <si>
    <t>阿久津町字久保24-1</t>
  </si>
  <si>
    <t>橘地域公民館</t>
  </si>
  <si>
    <t>本町一丁目320-5</t>
  </si>
  <si>
    <t>中央公民館針生分館</t>
  </si>
  <si>
    <t>大槻町字笹ノ台71</t>
  </si>
  <si>
    <t>中央公民館白岩分館</t>
    <phoneticPr fontId="24"/>
  </si>
  <si>
    <t>白岩コミュニティ消防センター：253.0㎡
東第４分団第１班（白岩西部）：115.5㎡≪防災施設≫
※白岩コミュニティ消防センターが兼ねる。</t>
    <rPh sb="51" eb="53">
      <t>シライワ</t>
    </rPh>
    <rPh sb="59" eb="61">
      <t>ショウボウ</t>
    </rPh>
    <phoneticPr fontId="24"/>
  </si>
  <si>
    <t>※土地面積は、白岩コミュニティ消防センターに含む。</t>
    <rPh sb="1" eb="3">
      <t>トチ</t>
    </rPh>
    <rPh sb="3" eb="5">
      <t>メンセキ</t>
    </rPh>
    <rPh sb="22" eb="23">
      <t>フク</t>
    </rPh>
    <phoneticPr fontId="24"/>
  </si>
  <si>
    <t>富田公民館</t>
    <phoneticPr fontId="24"/>
  </si>
  <si>
    <t>富田公民館：542.4㎡
富田行政センター：181.5㎡≪庁舎等≫
中央図書館富田分館：26.0㎡≪図書館≫</t>
    <phoneticPr fontId="24"/>
  </si>
  <si>
    <t>富田公民館町内分室</t>
  </si>
  <si>
    <t>富田町字町内4-2</t>
  </si>
  <si>
    <t>富田東地域公民館</t>
  </si>
  <si>
    <t>富田町字天神林40-1</t>
  </si>
  <si>
    <t>大成地域公民館</t>
  </si>
  <si>
    <t>鳴神二丁目55-2</t>
  </si>
  <si>
    <t>小山田地域公民館</t>
  </si>
  <si>
    <t>大槻町字六角50-1</t>
  </si>
  <si>
    <t>大槻東地域公民館</t>
  </si>
  <si>
    <t>御前南二丁目93</t>
  </si>
  <si>
    <t>安積公民館</t>
    <phoneticPr fontId="24"/>
  </si>
  <si>
    <t>安積町荒井字南赤坂265</t>
  </si>
  <si>
    <t>※安積総合学習センターが兼ねる。</t>
    <phoneticPr fontId="24"/>
  </si>
  <si>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6"/>
  </si>
  <si>
    <t>安積公民館安積分室</t>
  </si>
  <si>
    <t>安積一丁目30</t>
  </si>
  <si>
    <t>柴宮地域公民館</t>
  </si>
  <si>
    <t>安積町荒井字前田24-1</t>
  </si>
  <si>
    <t>※土地面積は、西第3分団第3班（矢地内）車庫詰所を含む。</t>
    <rPh sb="1" eb="3">
      <t>トチ</t>
    </rPh>
    <rPh sb="3" eb="5">
      <t>メンセキ</t>
    </rPh>
    <rPh sb="25" eb="26">
      <t>フク</t>
    </rPh>
    <phoneticPr fontId="25"/>
  </si>
  <si>
    <t>安積南地域公民館</t>
  </si>
  <si>
    <t>安積町笹川字吉田40-81</t>
  </si>
  <si>
    <t>永盛地域公民館</t>
  </si>
  <si>
    <t>安積公民館笹川分館</t>
  </si>
  <si>
    <t>安積町笹川字篠川59-7</t>
  </si>
  <si>
    <t>安積公民館牛庭分館</t>
  </si>
  <si>
    <t>安積町牛庭四丁目112</t>
  </si>
  <si>
    <t>三穂田公民館</t>
  </si>
  <si>
    <t>三穂田町八幡字東屋敷6</t>
  </si>
  <si>
    <t>三穂田公民館：860.8㎡
中央図書館三穂田分館：95.0㎡≪図書館≫</t>
  </si>
  <si>
    <t>※土地面積は、旧三穂田行政センタ－和室を含む。</t>
    <rPh sb="1" eb="3">
      <t>トチ</t>
    </rPh>
    <rPh sb="3" eb="5">
      <t>メンセキ</t>
    </rPh>
    <rPh sb="20" eb="21">
      <t>フク</t>
    </rPh>
    <phoneticPr fontId="25"/>
  </si>
  <si>
    <t>三穂田公民館芦ノ口分館</t>
  </si>
  <si>
    <t>三穂田町山口字芦ノ口131</t>
  </si>
  <si>
    <t>三穂田公民館富岡分館</t>
  </si>
  <si>
    <t>三穂田町富岡字本郷65</t>
  </si>
  <si>
    <t>三穂田公民館鍋山分館</t>
  </si>
  <si>
    <t>三穂田町鍋山字清水尻3,4,5,8-2</t>
  </si>
  <si>
    <t>逢瀬公民館</t>
    <phoneticPr fontId="24"/>
  </si>
  <si>
    <t>逢瀬コミュニティセンター：965.2㎡
逢瀬公民館：1,106.8㎡
逢瀬行政センター：221.3㎡≪庁舎等≫
中央図書館逢瀬分館：56.0㎡≪図書館≫</t>
    <phoneticPr fontId="24"/>
  </si>
  <si>
    <t>※土地面積は、逢瀬コミュニティセンターに含む。</t>
    <rPh sb="1" eb="3">
      <t>トチ</t>
    </rPh>
    <rPh sb="3" eb="5">
      <t>メンセキ</t>
    </rPh>
    <rPh sb="7" eb="9">
      <t>オウセ</t>
    </rPh>
    <rPh sb="20" eb="21">
      <t>フク</t>
    </rPh>
    <phoneticPr fontId="25"/>
  </si>
  <si>
    <t>逢瀬公民館久保田分室</t>
  </si>
  <si>
    <t>逢瀬町多田野字久保田54</t>
  </si>
  <si>
    <t>喜久田公民館畑田分室</t>
  </si>
  <si>
    <t>喜久田町堀之内字畑田23-5</t>
  </si>
  <si>
    <t>日和田公民館</t>
  </si>
  <si>
    <t>日和田町字小堰23-4</t>
  </si>
  <si>
    <t>日和田公民館：1,661.5㎡
中央図書館日和田分館：67.0㎡≪図書館≫</t>
  </si>
  <si>
    <t>※土地面積は、日和田駅自転車等駐車場を含む。</t>
    <rPh sb="1" eb="3">
      <t>トチ</t>
    </rPh>
    <rPh sb="3" eb="5">
      <t>メンセキ</t>
    </rPh>
    <rPh sb="19" eb="20">
      <t>フク</t>
    </rPh>
    <phoneticPr fontId="25"/>
  </si>
  <si>
    <t>日和田公民館高倉分館</t>
  </si>
  <si>
    <t>日和田町高倉字町裏34-2</t>
  </si>
  <si>
    <t>日和田公民館高倉分館：185.2㎡
日和田公民館高倉体育館：442.5㎡≪スポーツ施設≫</t>
    <phoneticPr fontId="24"/>
  </si>
  <si>
    <t>日和田公民館宮下分館</t>
  </si>
  <si>
    <t>日和田町字黒沢100-1</t>
  </si>
  <si>
    <t>日和田公民館久留米分館</t>
  </si>
  <si>
    <t>日和田町字北野26-96</t>
  </si>
  <si>
    <t>日和田公民館梅沢分館</t>
  </si>
  <si>
    <t>日和田町梅沢字新屋敷72-4</t>
  </si>
  <si>
    <t>日和田公民館八丁目分館</t>
  </si>
  <si>
    <t>日和田町八丁目字仲頃29-7</t>
  </si>
  <si>
    <t>富久山公民館</t>
    <phoneticPr fontId="24"/>
  </si>
  <si>
    <t>富久山町福原字泉崎181-1</t>
  </si>
  <si>
    <t>※富久山総合学習センターが兼ねる。</t>
    <phoneticPr fontId="24"/>
  </si>
  <si>
    <t>※土地面積は、富久山総合学習センターに含む。</t>
    <rPh sb="1" eb="3">
      <t>トチ</t>
    </rPh>
    <rPh sb="3" eb="5">
      <t>メンセキ</t>
    </rPh>
    <rPh sb="7" eb="8">
      <t>トミ</t>
    </rPh>
    <rPh sb="8" eb="9">
      <t>ヒサ</t>
    </rPh>
    <rPh sb="9" eb="10">
      <t>ヤマ</t>
    </rPh>
    <rPh sb="10" eb="12">
      <t>ソウゴウ</t>
    </rPh>
    <rPh sb="12" eb="14">
      <t>ガクシュウ</t>
    </rPh>
    <rPh sb="19" eb="20">
      <t>フク</t>
    </rPh>
    <phoneticPr fontId="6"/>
  </si>
  <si>
    <t>行徳地域公民館</t>
  </si>
  <si>
    <t>富久山町久保田字桝形43-2</t>
  </si>
  <si>
    <t>富久山公民館久保田分館</t>
  </si>
  <si>
    <t>富久山町久保田字山王舘9</t>
  </si>
  <si>
    <t>富久山公民館福原分館</t>
  </si>
  <si>
    <t>八山田地域公民館</t>
    <rPh sb="0" eb="1">
      <t>ヤツ</t>
    </rPh>
    <rPh sb="1" eb="3">
      <t>ヤマダ</t>
    </rPh>
    <rPh sb="3" eb="5">
      <t>チイキ</t>
    </rPh>
    <rPh sb="5" eb="8">
      <t>コウミンカン</t>
    </rPh>
    <phoneticPr fontId="25"/>
  </si>
  <si>
    <t>八山田五丁目410</t>
  </si>
  <si>
    <t>富久山公民館小泉分館</t>
  </si>
  <si>
    <t>富久山町北小泉字前田1</t>
  </si>
  <si>
    <t>湖南公民館</t>
  </si>
  <si>
    <t>湖南町福良字家老9390-4</t>
  </si>
  <si>
    <t>湖南公民館福良分館</t>
    <phoneticPr fontId="24"/>
  </si>
  <si>
    <t>※サン・サン・グリーン湖南が兼ねる。</t>
    <phoneticPr fontId="24"/>
  </si>
  <si>
    <t>※土地面積は、サン・サン・グリーン湖南に含む。</t>
    <rPh sb="1" eb="3">
      <t>トチ</t>
    </rPh>
    <rPh sb="3" eb="5">
      <t>メンセキ</t>
    </rPh>
    <rPh sb="17" eb="19">
      <t>コナン</t>
    </rPh>
    <rPh sb="20" eb="21">
      <t>フク</t>
    </rPh>
    <phoneticPr fontId="25"/>
  </si>
  <si>
    <t>熱海公民館</t>
  </si>
  <si>
    <t>熱海公民館安子島分館</t>
  </si>
  <si>
    <t>熱海町安子島字桜畑196</t>
  </si>
  <si>
    <t>熱海公民館高玉分館</t>
  </si>
  <si>
    <t>熱海町高玉字南梨子平60</t>
  </si>
  <si>
    <t>熱海公民館玉川分館</t>
  </si>
  <si>
    <t>熱海町玉川字横川147</t>
  </si>
  <si>
    <t>熱海公民館中山分館</t>
  </si>
  <si>
    <t>熱海町中山字早稲田1-2</t>
  </si>
  <si>
    <t>熱海公民館熱海分館</t>
    <phoneticPr fontId="24"/>
  </si>
  <si>
    <t>熱海消防センター：181.8㎡
熱海第１分団第１班（熱海）：65.0㎡≪防災施設≫
※熱海消防センターが兼ねる。</t>
    <rPh sb="45" eb="47">
      <t>ショウボウ</t>
    </rPh>
    <phoneticPr fontId="24"/>
  </si>
  <si>
    <t>田村公民館</t>
  </si>
  <si>
    <t>田村町岩作字穂多礼40-3</t>
  </si>
  <si>
    <t>田村公民館：1,495.5㎡
中央図書館田村分館：135.0㎡≪図書館≫</t>
  </si>
  <si>
    <t>高瀬地域公民館</t>
  </si>
  <si>
    <t>田村町上行合字宮耕地93-1</t>
  </si>
  <si>
    <t>高瀬地域公民館：486.2㎡
田村行政センター高瀬連絡所：41.4㎡≪庁舎等≫</t>
  </si>
  <si>
    <t>二瀬地域公民館</t>
  </si>
  <si>
    <t>田村町栃本字市穀4-2</t>
  </si>
  <si>
    <t>二瀬地域公民館：472.4㎡
田村行政センター二瀬連絡所：52.8㎡≪庁舎等≫</t>
  </si>
  <si>
    <t>田村公民館谷田川分館</t>
  </si>
  <si>
    <t>田村町谷田川字表前57-1</t>
  </si>
  <si>
    <t>田村公民館田母神分館</t>
  </si>
  <si>
    <t>田村町田母神字古作10</t>
  </si>
  <si>
    <t>西田公民館高野分館</t>
  </si>
  <si>
    <t>西田町丹伊田字西荒井258</t>
  </si>
  <si>
    <t>西田公民館根木屋分館</t>
  </si>
  <si>
    <t>西田町根木屋字成宮134-2</t>
  </si>
  <si>
    <t>中田公民館宮城分館</t>
  </si>
  <si>
    <t>中田町高倉字三渡42-1</t>
  </si>
  <si>
    <t>中田公民館牛縊分館</t>
  </si>
  <si>
    <t>中田町牛縊本郷字亀石71</t>
  </si>
  <si>
    <t>中田公民館柳橋分館</t>
    <phoneticPr fontId="24"/>
  </si>
  <si>
    <t>※農村生活中核施設黒石荘が兼ねる。</t>
    <phoneticPr fontId="24"/>
  </si>
  <si>
    <t>中田公民館中津川分館</t>
  </si>
  <si>
    <t>中田町中津川字町33</t>
  </si>
  <si>
    <t>中田公民館下枝分館</t>
  </si>
  <si>
    <t>中田町下枝字久保202</t>
  </si>
  <si>
    <t>勤労青少年ホーム</t>
    <phoneticPr fontId="24"/>
  </si>
  <si>
    <t>安積総合学習センター</t>
    <phoneticPr fontId="24"/>
  </si>
  <si>
    <t>※安積公民館を兼ねる。</t>
    <phoneticPr fontId="24"/>
  </si>
  <si>
    <t>富久山総合学習センター</t>
    <phoneticPr fontId="24"/>
  </si>
  <si>
    <t>※富久山公民館を兼ねる。</t>
    <phoneticPr fontId="24"/>
  </si>
  <si>
    <t>喜久田地域交流センター</t>
    <phoneticPr fontId="24"/>
  </si>
  <si>
    <t>※土地面積は、喜久田ふれあいセンターに含む。</t>
    <rPh sb="1" eb="3">
      <t>トチ</t>
    </rPh>
    <rPh sb="3" eb="5">
      <t>メンセキ</t>
    </rPh>
    <rPh sb="7" eb="10">
      <t>キクタ</t>
    </rPh>
    <rPh sb="19" eb="20">
      <t>フク</t>
    </rPh>
    <phoneticPr fontId="25"/>
  </si>
  <si>
    <t>清水台地域公民館</t>
    <phoneticPr fontId="24"/>
  </si>
  <si>
    <t>緑ケ丘地域公民館</t>
    <phoneticPr fontId="25"/>
  </si>
  <si>
    <t>※土地面積は、緑ケ丘ふれあいセンターに含む。</t>
    <rPh sb="1" eb="3">
      <t>トチ</t>
    </rPh>
    <rPh sb="3" eb="5">
      <t>メンセキ</t>
    </rPh>
    <rPh sb="19" eb="20">
      <t>フク</t>
    </rPh>
    <phoneticPr fontId="6"/>
  </si>
  <si>
    <t>富田西地域公民館</t>
    <rPh sb="3" eb="5">
      <t>チイキ</t>
    </rPh>
    <phoneticPr fontId="24"/>
  </si>
  <si>
    <t>※富田西ふれあいセンターが兼ねる。</t>
    <rPh sb="3" eb="4">
      <t>ニシ</t>
    </rPh>
    <phoneticPr fontId="24"/>
  </si>
  <si>
    <t>※土地面積は、富田西ふれあいセンターに含む。</t>
    <rPh sb="1" eb="3">
      <t>トチ</t>
    </rPh>
    <rPh sb="3" eb="5">
      <t>メンセキ</t>
    </rPh>
    <rPh sb="7" eb="9">
      <t>トミタ</t>
    </rPh>
    <rPh sb="9" eb="10">
      <t>ニシ</t>
    </rPh>
    <rPh sb="19" eb="20">
      <t>フク</t>
    </rPh>
    <phoneticPr fontId="24"/>
  </si>
  <si>
    <t>大槻公民館</t>
    <phoneticPr fontId="24"/>
  </si>
  <si>
    <t>※土地面積は、大槻ふれあいセンターに含む。</t>
    <rPh sb="1" eb="3">
      <t>トチ</t>
    </rPh>
    <rPh sb="3" eb="5">
      <t>メンセキ</t>
    </rPh>
    <rPh sb="18" eb="19">
      <t>フク</t>
    </rPh>
    <phoneticPr fontId="25"/>
  </si>
  <si>
    <t>安積公民館日出山分館</t>
    <phoneticPr fontId="24"/>
  </si>
  <si>
    <t>安積町日出山三丁目123</t>
  </si>
  <si>
    <t>借</t>
  </si>
  <si>
    <t>安積公民館荒井分館</t>
  </si>
  <si>
    <t>安積町荒井字東屋敷10-3</t>
  </si>
  <si>
    <t>安積公民館成田分館</t>
  </si>
  <si>
    <t>安積町成田字西田96-1</t>
  </si>
  <si>
    <t>三穂田公民館鹿ノ崎分室</t>
    <phoneticPr fontId="24"/>
  </si>
  <si>
    <t>※土地面積は、三穂田ふれあいセンターに含む。</t>
    <rPh sb="1" eb="3">
      <t>トチ</t>
    </rPh>
    <rPh sb="3" eb="5">
      <t>メンセキ</t>
    </rPh>
    <rPh sb="19" eb="20">
      <t>フク</t>
    </rPh>
    <phoneticPr fontId="24"/>
  </si>
  <si>
    <t>三穂田公民館下守屋分館</t>
  </si>
  <si>
    <t>三穂田町下守屋字竹ノ内71-2</t>
  </si>
  <si>
    <t>逢瀬公民館河内分館</t>
    <phoneticPr fontId="24"/>
  </si>
  <si>
    <t>※土地面積は、河内ふれあいセンターに含む。</t>
    <rPh sb="1" eb="3">
      <t>トチ</t>
    </rPh>
    <rPh sb="3" eb="5">
      <t>メンセキ</t>
    </rPh>
    <rPh sb="18" eb="19">
      <t>フク</t>
    </rPh>
    <phoneticPr fontId="24"/>
  </si>
  <si>
    <t>片平公民館</t>
    <phoneticPr fontId="24"/>
  </si>
  <si>
    <t>喜久田公民館</t>
    <phoneticPr fontId="24"/>
  </si>
  <si>
    <t>喜久田公民館堀之内分館</t>
  </si>
  <si>
    <t>喜久田町堀之内字堀内43-4</t>
  </si>
  <si>
    <t>喜久田公民館早稲原分館</t>
  </si>
  <si>
    <t>喜久田町早稲原字町141</t>
  </si>
  <si>
    <t>喜久田公民館前田沢分館</t>
  </si>
  <si>
    <t>喜久田町前田沢一丁目41</t>
  </si>
  <si>
    <t>喜久田公民館西原分館</t>
  </si>
  <si>
    <t>喜久田町字行人作田7-128</t>
  </si>
  <si>
    <t>湖南公民館中野分館</t>
  </si>
  <si>
    <t>湖南町中野字堰内2530</t>
  </si>
  <si>
    <t>湖南公民館三代分館</t>
  </si>
  <si>
    <t>湖南町三代字寺の前328-1</t>
  </si>
  <si>
    <t>湖南公民館赤津分館</t>
  </si>
  <si>
    <t>湖南町赤津字北町4626-3</t>
  </si>
  <si>
    <t>湖南公民館月形分館</t>
    <phoneticPr fontId="24"/>
  </si>
  <si>
    <t>湖南コミュニティセンター：414.3㎡
湖南公民館月形分館：専有スペースなし
湖南行政センター月形連絡所：49.5㎡≪庁舎等≫</t>
    <phoneticPr fontId="24"/>
  </si>
  <si>
    <t>※土地面積は、湖南コミュニティセンターに含む。</t>
    <rPh sb="1" eb="3">
      <t>トチ</t>
    </rPh>
    <rPh sb="3" eb="5">
      <t>メンセキ</t>
    </rPh>
    <rPh sb="20" eb="21">
      <t>フク</t>
    </rPh>
    <phoneticPr fontId="24"/>
  </si>
  <si>
    <t>熱海公民館上伊豆島分館</t>
  </si>
  <si>
    <t>熱海町上伊豆島字中川原63-64</t>
  </si>
  <si>
    <t>熱海公民館石筵分館</t>
  </si>
  <si>
    <t>熱海町石筵字原田311-1</t>
  </si>
  <si>
    <t>田村公民館御代田分館</t>
  </si>
  <si>
    <t>田村町御代田字内手2-1</t>
  </si>
  <si>
    <t>西田公民館</t>
    <phoneticPr fontId="24"/>
  </si>
  <si>
    <t>西田ふれあいセンター：1,584.2㎡
西田公民館：77.6㎡
西田行政センター：240.0㎡≪庁舎等≫
中央図書館西田分館：96.0㎡≪図書館≫</t>
    <phoneticPr fontId="24"/>
  </si>
  <si>
    <t>※土地面積は、西田ふれあいセンターに含む。</t>
    <rPh sb="1" eb="3">
      <t>トチ</t>
    </rPh>
    <rPh sb="3" eb="5">
      <t>メンセキ</t>
    </rPh>
    <rPh sb="7" eb="9">
      <t>ニシダ</t>
    </rPh>
    <rPh sb="18" eb="19">
      <t>フク</t>
    </rPh>
    <phoneticPr fontId="25"/>
  </si>
  <si>
    <t>西田公民館木村分館</t>
  </si>
  <si>
    <t>西田町木村字川端57</t>
  </si>
  <si>
    <t>西田公民館鬼生田分館</t>
  </si>
  <si>
    <t>西田町鬼生田字町323</t>
  </si>
  <si>
    <t>中田公民館</t>
    <phoneticPr fontId="24"/>
  </si>
  <si>
    <t>中田ふれあいセンター：464.0㎡
中田公民館：44.0㎡
中田行政センター：262.6㎡≪庁舎等≫
中央図書館中田分館：80.0㎡≪図書館≫</t>
    <phoneticPr fontId="24"/>
  </si>
  <si>
    <t>※土地面積は、中田ふれあいセンターに含む。</t>
    <rPh sb="1" eb="3">
      <t>トチ</t>
    </rPh>
    <rPh sb="3" eb="5">
      <t>メンセキ</t>
    </rPh>
    <rPh sb="18" eb="19">
      <t>フク</t>
    </rPh>
    <phoneticPr fontId="25"/>
  </si>
  <si>
    <t>中田公民館海老根分館</t>
  </si>
  <si>
    <t>中田公民館木目沢分館</t>
  </si>
  <si>
    <t>中田町木目沢字道内8</t>
  </si>
  <si>
    <t>三穂田公民館川田分館</t>
  </si>
  <si>
    <t>三穂田町川田字元前田1番地</t>
  </si>
  <si>
    <t>２ 歴史・シンボル施設</t>
  </si>
  <si>
    <t>郡山公会堂</t>
  </si>
  <si>
    <t>※土地面積は、中央公民館、歴史資料館を含む。</t>
    <rPh sb="1" eb="3">
      <t>トチ</t>
    </rPh>
    <rPh sb="3" eb="5">
      <t>メンセキ</t>
    </rPh>
    <rPh sb="7" eb="9">
      <t>チュウオウ</t>
    </rPh>
    <rPh sb="9" eb="12">
      <t>コウミンカン</t>
    </rPh>
    <rPh sb="13" eb="15">
      <t>レキシ</t>
    </rPh>
    <rPh sb="15" eb="18">
      <t>シリョウカン</t>
    </rPh>
    <rPh sb="19" eb="20">
      <t>フク</t>
    </rPh>
    <phoneticPr fontId="25"/>
  </si>
  <si>
    <t>開成館</t>
  </si>
  <si>
    <t>開成三丁目182-1</t>
  </si>
  <si>
    <t>安積開拓入植者住宅（旧小山家）</t>
  </si>
  <si>
    <t>開成三丁目66-4</t>
  </si>
  <si>
    <t>安積開拓入植者住宅（旧坪内家）</t>
  </si>
  <si>
    <t>開成三丁目3-7</t>
  </si>
  <si>
    <t>開成三丁目66</t>
  </si>
  <si>
    <t>※土地面積は安積開拓入植者住宅（旧小山家）、（旧坪内家）を含む。</t>
    <rPh sb="1" eb="3">
      <t>トチ</t>
    </rPh>
    <rPh sb="3" eb="5">
      <t>メンセキ</t>
    </rPh>
    <rPh sb="6" eb="8">
      <t>アサカ</t>
    </rPh>
    <rPh sb="8" eb="10">
      <t>カイタク</t>
    </rPh>
    <rPh sb="10" eb="13">
      <t>ニュウショクシャ</t>
    </rPh>
    <rPh sb="13" eb="15">
      <t>ジュウタク</t>
    </rPh>
    <rPh sb="16" eb="17">
      <t>キュウ</t>
    </rPh>
    <rPh sb="17" eb="20">
      <t>コヤマケ</t>
    </rPh>
    <rPh sb="23" eb="24">
      <t>キュウ</t>
    </rPh>
    <rPh sb="24" eb="27">
      <t>ツボウチケ</t>
    </rPh>
    <rPh sb="29" eb="30">
      <t>フク</t>
    </rPh>
    <phoneticPr fontId="25"/>
  </si>
  <si>
    <t>久米正雄記念館</t>
    <phoneticPr fontId="24"/>
  </si>
  <si>
    <t>豊田町68</t>
  </si>
  <si>
    <t>文学資料館</t>
  </si>
  <si>
    <t>豊田町67-1</t>
  </si>
  <si>
    <t>歴史資料館</t>
  </si>
  <si>
    <t>※土地面積は、公会堂に含む。</t>
    <rPh sb="1" eb="3">
      <t>トチ</t>
    </rPh>
    <rPh sb="3" eb="5">
      <t>メンセキ</t>
    </rPh>
    <rPh sb="7" eb="10">
      <t>コウカイドウ</t>
    </rPh>
    <rPh sb="11" eb="12">
      <t>フク</t>
    </rPh>
    <phoneticPr fontId="25"/>
  </si>
  <si>
    <t>金透記念館</t>
    <phoneticPr fontId="24"/>
  </si>
  <si>
    <t>※土地面積は、中央公民館金透分室に含む。</t>
    <rPh sb="1" eb="3">
      <t>トチ</t>
    </rPh>
    <rPh sb="3" eb="5">
      <t>メンセキ</t>
    </rPh>
    <rPh sb="7" eb="9">
      <t>チュウオウ</t>
    </rPh>
    <rPh sb="9" eb="12">
      <t>コウミンカン</t>
    </rPh>
    <rPh sb="12" eb="13">
      <t>キン</t>
    </rPh>
    <rPh sb="13" eb="14">
      <t>トオル</t>
    </rPh>
    <rPh sb="14" eb="16">
      <t>ブンシツ</t>
    </rPh>
    <rPh sb="17" eb="18">
      <t>フク</t>
    </rPh>
    <phoneticPr fontId="24"/>
  </si>
  <si>
    <t>民俗資料収納庫</t>
  </si>
  <si>
    <t>横川町字大谷地60-1、61-1</t>
  </si>
  <si>
    <t>柳橋歌舞伎収蔵庫</t>
  </si>
  <si>
    <t>※土地面積は、農村生活中核施設黒石荘に含む。</t>
    <rPh sb="1" eb="3">
      <t>トチ</t>
    </rPh>
    <rPh sb="3" eb="5">
      <t>メンセキ</t>
    </rPh>
    <rPh sb="19" eb="20">
      <t>フク</t>
    </rPh>
    <phoneticPr fontId="25"/>
  </si>
  <si>
    <t>旧福良小学校収納庫</t>
  </si>
  <si>
    <t>湖南町福良字浦町前8387-1</t>
  </si>
  <si>
    <t>※土地面積は、旧福良小学校に含む。</t>
    <rPh sb="1" eb="3">
      <t>トチ</t>
    </rPh>
    <rPh sb="3" eb="5">
      <t>メンセキ</t>
    </rPh>
    <rPh sb="7" eb="8">
      <t>キュウ</t>
    </rPh>
    <rPh sb="8" eb="10">
      <t>フクラ</t>
    </rPh>
    <rPh sb="10" eb="13">
      <t>ショウガッコウ</t>
    </rPh>
    <rPh sb="14" eb="15">
      <t>フク</t>
    </rPh>
    <phoneticPr fontId="25"/>
  </si>
  <si>
    <t>３ 図書館</t>
  </si>
  <si>
    <t>中央図書館</t>
  </si>
  <si>
    <t>希望ケ丘図書館</t>
    <phoneticPr fontId="25"/>
  </si>
  <si>
    <t>希望ケ丘57-4</t>
  </si>
  <si>
    <t>安積図書館</t>
  </si>
  <si>
    <t>安積一丁目38</t>
  </si>
  <si>
    <t>安積図書館：2,094.5㎡
安積行政センター：324.0㎡≪庁舎等≫</t>
  </si>
  <si>
    <t>富久山図書館</t>
  </si>
  <si>
    <t>富久山図書館：2,078.7㎡
富久山行政センター：388.1㎡≪庁舎等≫</t>
  </si>
  <si>
    <t>※土地面積は、富久山行政センター防災倉庫を含む。</t>
    <rPh sb="1" eb="3">
      <t>トチ</t>
    </rPh>
    <rPh sb="3" eb="5">
      <t>メンセキ</t>
    </rPh>
    <rPh sb="21" eb="22">
      <t>フク</t>
    </rPh>
    <phoneticPr fontId="25"/>
  </si>
  <si>
    <t>中央図書館緑ケ丘分館</t>
    <phoneticPr fontId="25"/>
  </si>
  <si>
    <t>中央図書館富田分館</t>
    <phoneticPr fontId="24"/>
  </si>
  <si>
    <t>※土地面積は、富田公民館に含む。</t>
    <rPh sb="1" eb="3">
      <t>トチ</t>
    </rPh>
    <rPh sb="3" eb="5">
      <t>メンセキ</t>
    </rPh>
    <rPh sb="13" eb="14">
      <t>フク</t>
    </rPh>
    <phoneticPr fontId="24"/>
  </si>
  <si>
    <t>中央図書館大槻分館</t>
    <phoneticPr fontId="24"/>
  </si>
  <si>
    <t>中央図書館三穂田分館</t>
    <phoneticPr fontId="24"/>
  </si>
  <si>
    <t>※土地面積は、三穂田公民館に含む。</t>
    <rPh sb="1" eb="3">
      <t>トチ</t>
    </rPh>
    <rPh sb="3" eb="5">
      <t>メンセキ</t>
    </rPh>
    <rPh sb="7" eb="8">
      <t>サン</t>
    </rPh>
    <rPh sb="8" eb="9">
      <t>ホ</t>
    </rPh>
    <rPh sb="9" eb="10">
      <t>タ</t>
    </rPh>
    <rPh sb="10" eb="13">
      <t>コウミンカン</t>
    </rPh>
    <rPh sb="14" eb="15">
      <t>フク</t>
    </rPh>
    <phoneticPr fontId="25"/>
  </si>
  <si>
    <t>中央図書館逢瀬分館</t>
    <phoneticPr fontId="24"/>
  </si>
  <si>
    <t>中央図書館片平分館</t>
    <phoneticPr fontId="24"/>
  </si>
  <si>
    <t>中央図書館喜久田分館</t>
    <phoneticPr fontId="24"/>
  </si>
  <si>
    <t>中央図書館日和田分館</t>
    <phoneticPr fontId="24"/>
  </si>
  <si>
    <t>※土地面積は、日和田公民館に含む。</t>
    <rPh sb="1" eb="3">
      <t>トチ</t>
    </rPh>
    <rPh sb="3" eb="5">
      <t>メンセキ</t>
    </rPh>
    <rPh sb="7" eb="10">
      <t>ヒワダ</t>
    </rPh>
    <rPh sb="10" eb="13">
      <t>コウミンカン</t>
    </rPh>
    <rPh sb="14" eb="15">
      <t>フク</t>
    </rPh>
    <phoneticPr fontId="25"/>
  </si>
  <si>
    <t>中央図書館湖南分館</t>
    <phoneticPr fontId="24"/>
  </si>
  <si>
    <t>※土地面積は、湖南公民館に含む。</t>
    <rPh sb="1" eb="3">
      <t>トチ</t>
    </rPh>
    <rPh sb="3" eb="5">
      <t>メンセキ</t>
    </rPh>
    <rPh sb="7" eb="9">
      <t>コナン</t>
    </rPh>
    <rPh sb="9" eb="12">
      <t>コウミンカン</t>
    </rPh>
    <rPh sb="13" eb="14">
      <t>フク</t>
    </rPh>
    <phoneticPr fontId="25"/>
  </si>
  <si>
    <t>中央図書館熱海分館</t>
    <phoneticPr fontId="24"/>
  </si>
  <si>
    <t>中央図書館田村分館</t>
    <phoneticPr fontId="24"/>
  </si>
  <si>
    <t>※土地面積は、田村公民館に含む。</t>
    <rPh sb="1" eb="3">
      <t>トチ</t>
    </rPh>
    <rPh sb="3" eb="5">
      <t>メンセキ</t>
    </rPh>
    <rPh sb="7" eb="9">
      <t>タムラ</t>
    </rPh>
    <rPh sb="9" eb="12">
      <t>コウミンカン</t>
    </rPh>
    <rPh sb="13" eb="14">
      <t>フク</t>
    </rPh>
    <phoneticPr fontId="25"/>
  </si>
  <si>
    <t>中央図書館西田分館</t>
    <phoneticPr fontId="24"/>
  </si>
  <si>
    <t>中央図書館中田分館</t>
    <phoneticPr fontId="24"/>
  </si>
  <si>
    <t>４ スポーツ施設</t>
  </si>
  <si>
    <t>宝来屋　郡山総合体育館（総合体育館）</t>
    <rPh sb="0" eb="1">
      <t>タカラ</t>
    </rPh>
    <rPh sb="1" eb="2">
      <t>ライ</t>
    </rPh>
    <rPh sb="2" eb="3">
      <t>ヤ</t>
    </rPh>
    <rPh sb="4" eb="6">
      <t>コオリヤマ</t>
    </rPh>
    <rPh sb="6" eb="8">
      <t>ソウゴウ</t>
    </rPh>
    <rPh sb="8" eb="11">
      <t>タイイクカン</t>
    </rPh>
    <rPh sb="12" eb="14">
      <t>ソウゴウ</t>
    </rPh>
    <phoneticPr fontId="24"/>
  </si>
  <si>
    <t>豊田町56-1</t>
  </si>
  <si>
    <t>郡山ヒロセ開成山陸上競技場（開成山陸上競技場）</t>
    <rPh sb="0" eb="2">
      <t>コオリヤマ</t>
    </rPh>
    <rPh sb="5" eb="7">
      <t>カイセイ</t>
    </rPh>
    <rPh sb="7" eb="8">
      <t>ザン</t>
    </rPh>
    <rPh sb="8" eb="10">
      <t>リクジョウ</t>
    </rPh>
    <rPh sb="10" eb="13">
      <t>キョウギジョウ</t>
    </rPh>
    <phoneticPr fontId="24"/>
  </si>
  <si>
    <t>開成一丁目4</t>
  </si>
  <si>
    <t>※土地面積は、開成山陸上競技場補助競技場、開成山野球場、開成山屋内水泳場、開成山弓道場を含む。
（屋外施設）
競技場面積：24,000㎡
第３種公認陸上競技場
１周400m、８レーン（全天候型）</t>
    <rPh sb="1" eb="3">
      <t>トチ</t>
    </rPh>
    <rPh sb="3" eb="5">
      <t>メンセキ</t>
    </rPh>
    <rPh sb="7" eb="9">
      <t>カイセイ</t>
    </rPh>
    <rPh sb="9" eb="10">
      <t>ザン</t>
    </rPh>
    <rPh sb="10" eb="12">
      <t>リクジョウ</t>
    </rPh>
    <rPh sb="12" eb="14">
      <t>キョウギ</t>
    </rPh>
    <rPh sb="14" eb="15">
      <t>ジョウ</t>
    </rPh>
    <rPh sb="15" eb="17">
      <t>ホジョ</t>
    </rPh>
    <rPh sb="17" eb="19">
      <t>キョウギ</t>
    </rPh>
    <rPh sb="19" eb="20">
      <t>ジョウ</t>
    </rPh>
    <rPh sb="21" eb="23">
      <t>カイセイ</t>
    </rPh>
    <rPh sb="23" eb="24">
      <t>ザン</t>
    </rPh>
    <rPh sb="24" eb="27">
      <t>ヤキュウジョウ</t>
    </rPh>
    <rPh sb="28" eb="30">
      <t>カイセイ</t>
    </rPh>
    <rPh sb="30" eb="31">
      <t>ザン</t>
    </rPh>
    <rPh sb="31" eb="33">
      <t>オクナイ</t>
    </rPh>
    <rPh sb="33" eb="36">
      <t>スイエイジョウ</t>
    </rPh>
    <rPh sb="37" eb="39">
      <t>カイセイ</t>
    </rPh>
    <rPh sb="39" eb="40">
      <t>ザン</t>
    </rPh>
    <rPh sb="40" eb="42">
      <t>キュウドウ</t>
    </rPh>
    <rPh sb="42" eb="43">
      <t>ジョウ</t>
    </rPh>
    <rPh sb="44" eb="45">
      <t>フク</t>
    </rPh>
    <phoneticPr fontId="25"/>
  </si>
  <si>
    <t>開成山陸上競技場補助競技場</t>
  </si>
  <si>
    <t>開成一丁目4</t>
    <phoneticPr fontId="24"/>
  </si>
  <si>
    <t>※土地面積は、開成山陸上競技場に含む。
（屋外施設）
競技場面積：12,000㎡
1周300m６レーン</t>
    <rPh sb="1" eb="3">
      <t>トチ</t>
    </rPh>
    <rPh sb="3" eb="5">
      <t>メンセキ</t>
    </rPh>
    <rPh sb="7" eb="9">
      <t>カイセイ</t>
    </rPh>
    <rPh sb="9" eb="10">
      <t>ザン</t>
    </rPh>
    <rPh sb="10" eb="12">
      <t>リクジョウ</t>
    </rPh>
    <rPh sb="12" eb="15">
      <t>キョウギジョウ</t>
    </rPh>
    <rPh sb="16" eb="17">
      <t>フク</t>
    </rPh>
    <phoneticPr fontId="25"/>
  </si>
  <si>
    <t>ヨーク開成山スタジアム（開成山野球場）</t>
    <rPh sb="3" eb="5">
      <t>カイセイ</t>
    </rPh>
    <rPh sb="5" eb="6">
      <t>ザン</t>
    </rPh>
    <phoneticPr fontId="25"/>
  </si>
  <si>
    <t>※土地面積は、開成山陸上競技場に含む。
（屋外施設）
競技場面積：19,710㎡
センター122m、左翼100.7m、右翼101m
夜間照明有</t>
    <phoneticPr fontId="25"/>
  </si>
  <si>
    <t>郡山しんきん開成山プール（開成山屋内水泳場）</t>
    <rPh sb="0" eb="2">
      <t>コオリヤマ</t>
    </rPh>
    <rPh sb="6" eb="8">
      <t>カイセイ</t>
    </rPh>
    <rPh sb="8" eb="9">
      <t>ザン</t>
    </rPh>
    <rPh sb="16" eb="18">
      <t>オクナイ</t>
    </rPh>
    <phoneticPr fontId="24"/>
  </si>
  <si>
    <t>旧市内</t>
    <phoneticPr fontId="24"/>
  </si>
  <si>
    <t>※土地面積は、開成山陸上競技場に含む。</t>
    <phoneticPr fontId="25"/>
  </si>
  <si>
    <t>開成山弓道場</t>
  </si>
  <si>
    <t>※土地面積は、開成山陸上競技場に含む。
（屋外施設）
競技場面積：6,389㎡
遠的６人立
近的12人立</t>
    <phoneticPr fontId="25"/>
  </si>
  <si>
    <t>日和田野球場</t>
  </si>
  <si>
    <t>日和田町字山ノ井72-2</t>
  </si>
  <si>
    <t>CB造</t>
  </si>
  <si>
    <t>（屋外施設）
競技場面積：19,300㎡
センター100m
両翼90m</t>
  </si>
  <si>
    <t>郡山庭球場</t>
  </si>
  <si>
    <t>富田町字山前3-1</t>
  </si>
  <si>
    <t>（屋外施設）
競技場面積：33,710㎡
全天候型16面（夜間照明コート10面）</t>
    <phoneticPr fontId="24"/>
  </si>
  <si>
    <t>西部庭球場</t>
  </si>
  <si>
    <t>待池台一丁目6</t>
  </si>
  <si>
    <t>（屋外施設）
競技場面積：4,006㎡
ハードコート４面</t>
  </si>
  <si>
    <t>丸守少年運動広場</t>
  </si>
  <si>
    <t>熱海町安子島字輪ノ内1</t>
  </si>
  <si>
    <t>（屋外施設）
競技場面積：10,743㎡
ゲートボール</t>
  </si>
  <si>
    <t>多田野運動広場</t>
  </si>
  <si>
    <t>逢瀬町多田野字柳河原66</t>
  </si>
  <si>
    <t>PC造</t>
  </si>
  <si>
    <t>（屋外施設）
競技場面積：8,821㎡
ソフトボール１面</t>
  </si>
  <si>
    <t>白岩運動広場</t>
  </si>
  <si>
    <t>白岩町字堺之内18</t>
  </si>
  <si>
    <t>（屋外施設）
競技場面積：4,611㎡
ゲートボール</t>
  </si>
  <si>
    <t>安積スポーツ広場</t>
  </si>
  <si>
    <t>安積町成田字北山崎18-3</t>
  </si>
  <si>
    <t>（屋外施設）
競技場面積：12,934㎡
ソフトボール１面
又はサッカー１面</t>
  </si>
  <si>
    <t>三穂田スポーツ広場</t>
  </si>
  <si>
    <t>三穂田町駒屋字赤場40</t>
  </si>
  <si>
    <t>（屋外施設）
競技場面積：28,763㎡
野球１面
ソフトボール２面
夜間照明</t>
    <phoneticPr fontId="25"/>
  </si>
  <si>
    <t>逢瀬スポーツ広場</t>
  </si>
  <si>
    <t>逢瀬町多田野字竹柄沢1-1</t>
  </si>
  <si>
    <t>（屋外施設）
競技場面積：31,445㎡
野球２面
又はサッカー１面
夜間照明</t>
    <rPh sb="26" eb="27">
      <t>マタ</t>
    </rPh>
    <phoneticPr fontId="25"/>
  </si>
  <si>
    <t>片平スポーツ広場</t>
  </si>
  <si>
    <t>片平町字小林1</t>
  </si>
  <si>
    <t>（屋外施設）
競技場面積：19,955㎡
ソフトボール２面
サッカー２面</t>
  </si>
  <si>
    <t>西部スポーツ広場</t>
  </si>
  <si>
    <t>待池台一丁目7</t>
  </si>
  <si>
    <t>※土地面積は、西部第二体育館に含む。
（屋外施設）
競技場面積：22,694㎡
ソフトボール２面
サッカー１面（天然芝）</t>
    <rPh sb="1" eb="3">
      <t>トチ</t>
    </rPh>
    <rPh sb="3" eb="5">
      <t>メンセキ</t>
    </rPh>
    <rPh sb="7" eb="9">
      <t>セイブ</t>
    </rPh>
    <rPh sb="9" eb="11">
      <t>ダイニ</t>
    </rPh>
    <rPh sb="11" eb="14">
      <t>タイイクカン</t>
    </rPh>
    <rPh sb="15" eb="16">
      <t>フク</t>
    </rPh>
    <rPh sb="54" eb="55">
      <t>メン</t>
    </rPh>
    <rPh sb="56" eb="59">
      <t>テンネンシバ</t>
    </rPh>
    <phoneticPr fontId="25"/>
  </si>
  <si>
    <t>喜久田スポーツ広場</t>
  </si>
  <si>
    <t>喜久田町堀之内字下河原22-3</t>
  </si>
  <si>
    <t>（屋外施設）
競技場面積：28,747㎡
野球１面
ソフトボール２面
夜間照明</t>
  </si>
  <si>
    <t>日和田スポーツ広場</t>
  </si>
  <si>
    <t>日和田町字菖蒲池52-13</t>
  </si>
  <si>
    <t>（屋外施設）
競技場面積：26,445㎡
野球１面
ソフトボール１面
夜間照明</t>
  </si>
  <si>
    <t>富久山スポーツ広場</t>
  </si>
  <si>
    <t>富久山町福原字古舘6-1</t>
  </si>
  <si>
    <t>（屋外施設）
競技場面積：28,906㎡
ソフトボール2面
又はサッカー1面
夜間照明</t>
    <rPh sb="30" eb="31">
      <t>マタ</t>
    </rPh>
    <phoneticPr fontId="25"/>
  </si>
  <si>
    <t>湖南スポーツ広場</t>
  </si>
  <si>
    <t>湖南町三代西ノ内200-1</t>
  </si>
  <si>
    <t>（屋外施設）
競技場面積：15,641㎡
野球１面
ソフトボール１面
夜間照明</t>
  </si>
  <si>
    <t>田村スポーツ広場</t>
  </si>
  <si>
    <t>田村町守山字権現壇1-5</t>
  </si>
  <si>
    <t>（屋外施設）
競技場面積：26,353㎡
野球２面
ソフトボール４面
夜間照明</t>
  </si>
  <si>
    <t>東部スポーツ広場</t>
  </si>
  <si>
    <t>田村町金屋字下夕川原167-2</t>
  </si>
  <si>
    <t>PC造</t>
    <phoneticPr fontId="25"/>
  </si>
  <si>
    <t>※土地面積は、東部体育館に含む。
（屋外施設）
競技場面積：7,710㎡
フットサル２面
夜間照明</t>
    <rPh sb="1" eb="3">
      <t>トチ</t>
    </rPh>
    <rPh sb="3" eb="5">
      <t>メンセキ</t>
    </rPh>
    <rPh sb="7" eb="9">
      <t>トウブ</t>
    </rPh>
    <rPh sb="9" eb="12">
      <t>タイイクカン</t>
    </rPh>
    <rPh sb="13" eb="14">
      <t>フク</t>
    </rPh>
    <phoneticPr fontId="25"/>
  </si>
  <si>
    <t>中田スポーツ広場</t>
  </si>
  <si>
    <t>中田町下枝字沢目木19-2</t>
  </si>
  <si>
    <t>（屋外施設）
競技場面積：43,301㎡
野球１面
ソフトボール２面
サッカー１面
夜間照明</t>
  </si>
  <si>
    <t>ふるさとの森スポーツパーク野球場</t>
    <phoneticPr fontId="24"/>
  </si>
  <si>
    <t>田村町小川字石淵167</t>
  </si>
  <si>
    <t>※土地面積は、ふるさとの森スポーツパーク体育館に含む。
（屋外施設）
競技場面積：15,017㎡
センター120m
両翼90m</t>
    <rPh sb="20" eb="23">
      <t>タイイクカン</t>
    </rPh>
    <phoneticPr fontId="25"/>
  </si>
  <si>
    <t>ふるさとの森スポーツパークソフトボール場</t>
    <phoneticPr fontId="24"/>
  </si>
  <si>
    <t>田村町小川字石淵168</t>
  </si>
  <si>
    <t>※土地面積は、ふるさとの森スポーツパーク体育館に含む。
（屋外施設）
競技場面積：27,978㎡
ソフトボール２面
センター68m、両翼68m</t>
    <rPh sb="20" eb="23">
      <t>タイイクカン</t>
    </rPh>
    <phoneticPr fontId="25"/>
  </si>
  <si>
    <t>ふるさとの森スポーツパークスポーツ広場</t>
    <phoneticPr fontId="24"/>
  </si>
  <si>
    <t>田村町小川字石淵169</t>
  </si>
  <si>
    <t>※土地面積は、ふるさとの森スポーツパーク体育館に含む。
（屋外施設）
競技場面積：14,256㎡
ソフトボール２面
サッカー場１面</t>
    <rPh sb="20" eb="23">
      <t>タイイクカン</t>
    </rPh>
    <phoneticPr fontId="25"/>
  </si>
  <si>
    <t>磐梯熱海スポーツパーク多目的グラウンド</t>
    <phoneticPr fontId="24"/>
  </si>
  <si>
    <t>熱海町高玉字南泥布沢2-7</t>
  </si>
  <si>
    <t>※土地面積は、磐梯熱海スポーツパーク体育館に含む。
（屋外施設）
競技場面積：9,310㎡
野球１面
ソフトボール１面
人工芝
夜間照明</t>
    <rPh sb="1" eb="3">
      <t>トチ</t>
    </rPh>
    <rPh sb="3" eb="5">
      <t>メンセキ</t>
    </rPh>
    <rPh sb="7" eb="11">
      <t>バンダイアタミ</t>
    </rPh>
    <rPh sb="18" eb="21">
      <t>タイイクカン</t>
    </rPh>
    <rPh sb="22" eb="23">
      <t>フク</t>
    </rPh>
    <phoneticPr fontId="25"/>
  </si>
  <si>
    <t>（屋外施設）
競技場面積：26,350㎡
芝生サッカー（ラグビー）コート１面</t>
    <phoneticPr fontId="25"/>
  </si>
  <si>
    <t>磐梯熱海スポーツパーク郡山スケート場</t>
    <phoneticPr fontId="24"/>
  </si>
  <si>
    <t>（屋外施設）
競技場面積：39,000㎡
１周400mリンク
夜間照明有</t>
    <phoneticPr fontId="25"/>
  </si>
  <si>
    <t>西部サッカー場</t>
  </si>
  <si>
    <t>大槻町字横山26</t>
  </si>
  <si>
    <t>（屋外施設）
競技場面積：42,338㎡
天然芝サッカーコート２面</t>
    <rPh sb="21" eb="24">
      <t>テンネンシバ</t>
    </rPh>
    <phoneticPr fontId="24"/>
  </si>
  <si>
    <t>郡山相撲場</t>
  </si>
  <si>
    <t>大槻町字漆棒95</t>
  </si>
  <si>
    <t>熱海フットボールセンター</t>
    <rPh sb="0" eb="2">
      <t>アタミ</t>
    </rPh>
    <phoneticPr fontId="24"/>
  </si>
  <si>
    <t>熱海</t>
    <phoneticPr fontId="24"/>
  </si>
  <si>
    <t>熱海町熱海二丁目15-3</t>
    <rPh sb="0" eb="2">
      <t>アタミ</t>
    </rPh>
    <rPh sb="2" eb="3">
      <t>マチ</t>
    </rPh>
    <rPh sb="3" eb="5">
      <t>アタミ</t>
    </rPh>
    <phoneticPr fontId="24"/>
  </si>
  <si>
    <t>市</t>
    <rPh sb="0" eb="1">
      <t>シ</t>
    </rPh>
    <phoneticPr fontId="24"/>
  </si>
  <si>
    <t>（屋外施設）
競技場面積：7,140㎡
人工芝サッカーコート１面
夜間照明有</t>
    <rPh sb="1" eb="3">
      <t>オクガイ</t>
    </rPh>
    <rPh sb="3" eb="5">
      <t>シセツ</t>
    </rPh>
    <rPh sb="7" eb="10">
      <t>キョウギジョウ</t>
    </rPh>
    <rPh sb="10" eb="12">
      <t>メンセキ</t>
    </rPh>
    <rPh sb="20" eb="22">
      <t>ジンコウ</t>
    </rPh>
    <rPh sb="22" eb="23">
      <t>シバ</t>
    </rPh>
    <rPh sb="31" eb="32">
      <t>メン</t>
    </rPh>
    <rPh sb="33" eb="35">
      <t>ヤカン</t>
    </rPh>
    <rPh sb="35" eb="37">
      <t>ショウメイ</t>
    </rPh>
    <rPh sb="37" eb="38">
      <t>アリ</t>
    </rPh>
    <phoneticPr fontId="24"/>
  </si>
  <si>
    <t>喜久田公民館喜久田体育館</t>
  </si>
  <si>
    <t>喜久田町堀之内字上ノ台9</t>
  </si>
  <si>
    <t>※土地面積は、喜久田中学校に含む。</t>
    <rPh sb="1" eb="3">
      <t>トチ</t>
    </rPh>
    <rPh sb="3" eb="5">
      <t>メンセキ</t>
    </rPh>
    <rPh sb="7" eb="10">
      <t>キクタ</t>
    </rPh>
    <rPh sb="10" eb="13">
      <t>チュウガッコウ</t>
    </rPh>
    <rPh sb="14" eb="15">
      <t>フク</t>
    </rPh>
    <phoneticPr fontId="25"/>
  </si>
  <si>
    <t>日和田公民館文化体育館</t>
  </si>
  <si>
    <t>日和田町日向134</t>
  </si>
  <si>
    <t>日和田公民館高倉体育館</t>
    <phoneticPr fontId="24"/>
  </si>
  <si>
    <t>※土地面積は、日和田公民館高倉分館に含む。</t>
    <rPh sb="1" eb="3">
      <t>トチ</t>
    </rPh>
    <rPh sb="3" eb="5">
      <t>メンセキ</t>
    </rPh>
    <rPh sb="7" eb="10">
      <t>ヒワダ</t>
    </rPh>
    <rPh sb="10" eb="13">
      <t>コウミンカン</t>
    </rPh>
    <rPh sb="13" eb="15">
      <t>タカクラ</t>
    </rPh>
    <rPh sb="15" eb="17">
      <t>ブンカン</t>
    </rPh>
    <rPh sb="18" eb="19">
      <t>フク</t>
    </rPh>
    <phoneticPr fontId="25"/>
  </si>
  <si>
    <t>東部体育館</t>
  </si>
  <si>
    <t>※土地面積は、東部スポーツ広場を含む。</t>
    <rPh sb="1" eb="3">
      <t>トチ</t>
    </rPh>
    <rPh sb="3" eb="5">
      <t>メンセキ</t>
    </rPh>
    <rPh sb="7" eb="9">
      <t>トウブ</t>
    </rPh>
    <rPh sb="13" eb="15">
      <t>ヒロバ</t>
    </rPh>
    <rPh sb="16" eb="17">
      <t>フク</t>
    </rPh>
    <phoneticPr fontId="25"/>
  </si>
  <si>
    <t>西部体育館</t>
  </si>
  <si>
    <t>大槻町字漆棒48</t>
  </si>
  <si>
    <t>西部第二体育館</t>
  </si>
  <si>
    <t>※土地面積は、西部スポーツ広場を含む。</t>
    <rPh sb="1" eb="3">
      <t>トチ</t>
    </rPh>
    <rPh sb="3" eb="5">
      <t>メンセキ</t>
    </rPh>
    <rPh sb="7" eb="9">
      <t>セイブ</t>
    </rPh>
    <rPh sb="13" eb="15">
      <t>ヒロバ</t>
    </rPh>
    <rPh sb="16" eb="17">
      <t>フク</t>
    </rPh>
    <phoneticPr fontId="25"/>
  </si>
  <si>
    <t>逢瀬町多田野字長倉山5</t>
  </si>
  <si>
    <t>※土地面積は、逢瀬中学校に含む。</t>
    <rPh sb="1" eb="3">
      <t>トチ</t>
    </rPh>
    <rPh sb="3" eb="5">
      <t>メンセキ</t>
    </rPh>
    <rPh sb="7" eb="9">
      <t>オウセ</t>
    </rPh>
    <rPh sb="9" eb="12">
      <t>チュウガッコウ</t>
    </rPh>
    <rPh sb="13" eb="14">
      <t>フク</t>
    </rPh>
    <phoneticPr fontId="25"/>
  </si>
  <si>
    <t>ふるさとの森スポーツパーク体育館</t>
    <phoneticPr fontId="24"/>
  </si>
  <si>
    <t>田村町小川字石淵166</t>
  </si>
  <si>
    <t>※土地面積は、ふるさとの森スポーツパーク野球場、ソフトボール場、スポーツ広場を含む。</t>
    <rPh sb="1" eb="3">
      <t>トチ</t>
    </rPh>
    <rPh sb="3" eb="5">
      <t>メンセキ</t>
    </rPh>
    <rPh sb="12" eb="13">
      <t>モリ</t>
    </rPh>
    <rPh sb="20" eb="23">
      <t>ヤキュウジョウ</t>
    </rPh>
    <rPh sb="39" eb="40">
      <t>フク</t>
    </rPh>
    <phoneticPr fontId="25"/>
  </si>
  <si>
    <t>磐梯熱海スポーツパーク体育館</t>
    <phoneticPr fontId="24"/>
  </si>
  <si>
    <t>※土地面積は、磐梯熱海スポーツパーク多目的グラウンドを含む。</t>
    <rPh sb="1" eb="3">
      <t>トチ</t>
    </rPh>
    <rPh sb="3" eb="5">
      <t>メンセキ</t>
    </rPh>
    <rPh sb="7" eb="11">
      <t>バンダイアタミ</t>
    </rPh>
    <rPh sb="18" eb="21">
      <t>タモクテキ</t>
    </rPh>
    <rPh sb="27" eb="28">
      <t>フク</t>
    </rPh>
    <phoneticPr fontId="25"/>
  </si>
  <si>
    <t>磐梯熱海アイスアリーナ</t>
  </si>
  <si>
    <t>熱海町玉川字反田1-1</t>
  </si>
  <si>
    <t>※土地面積は、ユラックス熱海に含む。</t>
    <rPh sb="1" eb="3">
      <t>トチ</t>
    </rPh>
    <rPh sb="3" eb="5">
      <t>メンセキ</t>
    </rPh>
    <rPh sb="12" eb="14">
      <t>アタミ</t>
    </rPh>
    <rPh sb="15" eb="16">
      <t>フク</t>
    </rPh>
    <phoneticPr fontId="25"/>
  </si>
  <si>
    <t>５ 集客施設</t>
  </si>
  <si>
    <t>郡山石筵ふれあい牧場（畜産振興センター）</t>
    <rPh sb="0" eb="2">
      <t>コオリヤマ</t>
    </rPh>
    <phoneticPr fontId="13"/>
  </si>
  <si>
    <t>熱海町石筵字萩岡2-2</t>
  </si>
  <si>
    <t>（屋外施設）
市有地 56.4ha
県有地 47.0ha</t>
  </si>
  <si>
    <t>郡山ユラックス熱海</t>
  </si>
  <si>
    <t>熱海町熱海二丁目148-2</t>
  </si>
  <si>
    <t>※土地面積は、磐梯熱海アイスアリーナを含む。</t>
    <rPh sb="1" eb="3">
      <t>トチ</t>
    </rPh>
    <rPh sb="3" eb="5">
      <t>メンセキ</t>
    </rPh>
    <rPh sb="19" eb="20">
      <t>フク</t>
    </rPh>
    <phoneticPr fontId="25"/>
  </si>
  <si>
    <t>磐梯熱海温泉駅前足湯</t>
  </si>
  <si>
    <t>熱海町熱海一丁目375</t>
  </si>
  <si>
    <t>※土地面積は、磐梯熱海駅前広場に含む。</t>
    <rPh sb="1" eb="3">
      <t>トチ</t>
    </rPh>
    <rPh sb="3" eb="5">
      <t>メンセキ</t>
    </rPh>
    <rPh sb="16" eb="17">
      <t>フク</t>
    </rPh>
    <phoneticPr fontId="25"/>
  </si>
  <si>
    <t>磐梯熱海温泉足湯</t>
  </si>
  <si>
    <t>熱海町熱海五丁目26</t>
  </si>
  <si>
    <t>※土地面積は、熱海温泉事業所に含む。</t>
    <rPh sb="1" eb="3">
      <t>トチ</t>
    </rPh>
    <rPh sb="3" eb="5">
      <t>メンセキ</t>
    </rPh>
    <rPh sb="7" eb="9">
      <t>アタミ</t>
    </rPh>
    <rPh sb="9" eb="11">
      <t>オンセン</t>
    </rPh>
    <rPh sb="11" eb="14">
      <t>ジギョウショ</t>
    </rPh>
    <rPh sb="15" eb="16">
      <t>フク</t>
    </rPh>
    <phoneticPr fontId="25"/>
  </si>
  <si>
    <t>少年湖畔の村</t>
  </si>
  <si>
    <t>湖南町横沢字村西112</t>
  </si>
  <si>
    <t>湖南町横沢字浜林3709-1</t>
  </si>
  <si>
    <t>横沢浜炊飯場</t>
    <phoneticPr fontId="24"/>
  </si>
  <si>
    <t>湖南町舘字浜607-4</t>
  </si>
  <si>
    <t>舘浜地区観光期安全対策事務所</t>
  </si>
  <si>
    <t>秋山浜脱衣所</t>
  </si>
  <si>
    <t>湖南町赤津字江合磯8114-4</t>
  </si>
  <si>
    <t>舟津公園水泳場脱衣所</t>
  </si>
  <si>
    <t>湖南町舟津字鰌浜4809-1</t>
  </si>
  <si>
    <t>湖南町舟津字浜前137-1</t>
  </si>
  <si>
    <t>舟津浜炊飯場</t>
  </si>
  <si>
    <t>湖南町福良字立石3862-1</t>
  </si>
  <si>
    <t>青松ケ浜地区観光期安全対策事務所</t>
    <phoneticPr fontId="24"/>
  </si>
  <si>
    <t>湖南町福良字中浜3953-9</t>
  </si>
  <si>
    <t>秋山浜炊飯場</t>
    <rPh sb="3" eb="5">
      <t>スイハン</t>
    </rPh>
    <rPh sb="5" eb="6">
      <t>バ</t>
    </rPh>
    <phoneticPr fontId="24"/>
  </si>
  <si>
    <t>湖南町赤津字江合磯8114-4</t>
    <rPh sb="0" eb="2">
      <t>コナン</t>
    </rPh>
    <rPh sb="2" eb="3">
      <t>マチ</t>
    </rPh>
    <rPh sb="3" eb="5">
      <t>アカツ</t>
    </rPh>
    <rPh sb="5" eb="6">
      <t>アザ</t>
    </rPh>
    <phoneticPr fontId="24"/>
  </si>
  <si>
    <t>舟津公園炊飯場</t>
    <rPh sb="4" eb="6">
      <t>スイハン</t>
    </rPh>
    <rPh sb="6" eb="7">
      <t>バ</t>
    </rPh>
    <phoneticPr fontId="24"/>
  </si>
  <si>
    <t>青松ケ浜炊飯場</t>
    <rPh sb="4" eb="6">
      <t>スイハン</t>
    </rPh>
    <rPh sb="6" eb="7">
      <t>バ</t>
    </rPh>
    <phoneticPr fontId="24"/>
  </si>
  <si>
    <t>舘浜炊飯場</t>
    <rPh sb="0" eb="1">
      <t>タテ</t>
    </rPh>
    <rPh sb="1" eb="2">
      <t>ハマ</t>
    </rPh>
    <rPh sb="2" eb="4">
      <t>スイハン</t>
    </rPh>
    <rPh sb="4" eb="5">
      <t>バ</t>
    </rPh>
    <phoneticPr fontId="24"/>
  </si>
  <si>
    <t>青少年会館</t>
  </si>
  <si>
    <t>高篠山森林公園</t>
  </si>
  <si>
    <t>けんしん郡山文化センター（市民文化センター）</t>
    <rPh sb="4" eb="6">
      <t>コオリヤマ</t>
    </rPh>
    <rPh sb="6" eb="8">
      <t>ブンカ</t>
    </rPh>
    <phoneticPr fontId="24"/>
  </si>
  <si>
    <t>堤下町24</t>
  </si>
  <si>
    <t>郡山カルチャーパーク</t>
  </si>
  <si>
    <t>安積町成田字長山61</t>
  </si>
  <si>
    <t>※子どもの遊び場を含む。</t>
    <rPh sb="1" eb="2">
      <t>コ</t>
    </rPh>
    <rPh sb="5" eb="6">
      <t>アソ</t>
    </rPh>
    <rPh sb="7" eb="8">
      <t>バ</t>
    </rPh>
    <rPh sb="9" eb="10">
      <t>フク</t>
    </rPh>
    <phoneticPr fontId="25"/>
  </si>
  <si>
    <t>６ 学校</t>
  </si>
  <si>
    <t>開成小学校</t>
  </si>
  <si>
    <t>開成三丁目260-1</t>
  </si>
  <si>
    <t>（屋外施設）
運動場面積：11,050</t>
  </si>
  <si>
    <t>橘小学校</t>
  </si>
  <si>
    <t>堤下町46</t>
  </si>
  <si>
    <t>橘小学校：7,202.0㎡
橘小児童クラブ：108.0㎡≪放課後児童クラブ等≫</t>
    <phoneticPr fontId="25"/>
  </si>
  <si>
    <t>※土地面積は、堤下大気汚染常時監視局を含む。
（屋外施設）
運動場面積：9,644</t>
    <rPh sb="1" eb="3">
      <t>トチ</t>
    </rPh>
    <rPh sb="3" eb="5">
      <t>メンセキ</t>
    </rPh>
    <rPh sb="19" eb="20">
      <t>フク</t>
    </rPh>
    <phoneticPr fontId="25"/>
  </si>
  <si>
    <t>金透小学校</t>
  </si>
  <si>
    <t>堂前町45</t>
  </si>
  <si>
    <t>（屋外施設）
運動場面積：3,063</t>
  </si>
  <si>
    <t>桑野小学校</t>
  </si>
  <si>
    <t>亀田一丁目374</t>
  </si>
  <si>
    <t>桑野小学校：7,633.7㎡
桑野小児童クラブ：171.0㎡≪放課後児童クラブ等≫</t>
  </si>
  <si>
    <t>（屋外施設）
運動場面積：9,261</t>
  </si>
  <si>
    <t>薫小学校</t>
  </si>
  <si>
    <t>鶴見坦二丁目124</t>
  </si>
  <si>
    <t>（屋外施設）
運動場面積：9,209㎡
夜間照明</t>
  </si>
  <si>
    <t>桜小学校</t>
  </si>
  <si>
    <t>字山崎5</t>
  </si>
  <si>
    <t>（屋外施設）
運動場面積：13,260</t>
  </si>
  <si>
    <t>小原田小学校</t>
  </si>
  <si>
    <t>小原田四丁目75</t>
  </si>
  <si>
    <t>（屋外施設）
運動場面積：7,043</t>
  </si>
  <si>
    <t>赤木小学校</t>
  </si>
  <si>
    <t>赤木町5</t>
  </si>
  <si>
    <t>（屋外施設）
運動場面積：10,442</t>
  </si>
  <si>
    <t>大島小学校</t>
  </si>
  <si>
    <t>並木四丁目10</t>
  </si>
  <si>
    <t>※土地面積は、大島小児童クラブを含む。
（屋外施設）
運動場面積：9,898㎡
夜間照明</t>
    <rPh sb="1" eb="3">
      <t>トチ</t>
    </rPh>
    <rPh sb="3" eb="5">
      <t>メンセキ</t>
    </rPh>
    <rPh sb="7" eb="9">
      <t>オオシマ</t>
    </rPh>
    <rPh sb="9" eb="10">
      <t>ショウ</t>
    </rPh>
    <rPh sb="10" eb="12">
      <t>ジドウ</t>
    </rPh>
    <rPh sb="16" eb="17">
      <t>フク</t>
    </rPh>
    <phoneticPr fontId="25"/>
  </si>
  <si>
    <t>東芳小学校</t>
  </si>
  <si>
    <t>阿久津町字大闇250</t>
  </si>
  <si>
    <t>東芳小学校：3,331.8㎡
東芳小児童クラブ：63.0㎡≪放課後児童クラブ等≫</t>
    <rPh sb="0" eb="1">
      <t>ヒガシ</t>
    </rPh>
    <rPh sb="1" eb="2">
      <t>ヨシ</t>
    </rPh>
    <rPh sb="2" eb="5">
      <t>ショウガッコウ</t>
    </rPh>
    <phoneticPr fontId="25"/>
  </si>
  <si>
    <t>（屋外施設）
運動場面積：10,580</t>
  </si>
  <si>
    <t>桃見台小学校</t>
  </si>
  <si>
    <t>桃見台11</t>
  </si>
  <si>
    <t>（屋外施設）
運動場面積：10,388</t>
  </si>
  <si>
    <t>白岩小学校</t>
  </si>
  <si>
    <t>白岩町字柿ノ口15</t>
  </si>
  <si>
    <t>（屋外施設）
運動場面積：13,752</t>
    <phoneticPr fontId="25"/>
  </si>
  <si>
    <t>芳賀小学校</t>
  </si>
  <si>
    <t>芳賀二丁目20-17</t>
  </si>
  <si>
    <t>芳山小学校</t>
  </si>
  <si>
    <t>長者二丁目88</t>
  </si>
  <si>
    <t>（屋外施設）
運動場面積：5,497</t>
  </si>
  <si>
    <t>緑ケ丘第一小学校</t>
    <phoneticPr fontId="24"/>
  </si>
  <si>
    <t>緑ケ丘東一丁目20-1</t>
  </si>
  <si>
    <t>（屋外施設）
運動場面積：17,186</t>
    <phoneticPr fontId="25"/>
  </si>
  <si>
    <t>郡山第一中学校</t>
  </si>
  <si>
    <t>菜根二丁目272</t>
  </si>
  <si>
    <t>（屋外施設）
運動場面積：11,390㎡
テニスコート2面</t>
  </si>
  <si>
    <t>郡山第二中学校</t>
  </si>
  <si>
    <t>神明町139</t>
  </si>
  <si>
    <t>（屋外施設）
運動場面積：7,784㎡
テニスコート2面</t>
  </si>
  <si>
    <t>郡山第三中学校</t>
  </si>
  <si>
    <t>菜根三丁目51-1</t>
  </si>
  <si>
    <t>（屋外施設）
運動場面積：8,899㎡
テニスコート2面</t>
  </si>
  <si>
    <t>郡山第四中学校</t>
  </si>
  <si>
    <t>横塚六丁目304</t>
  </si>
  <si>
    <t>（屋外施設）
運動場面積：8,904㎡
テニスコート1面</t>
  </si>
  <si>
    <t>郡山第五中学校</t>
  </si>
  <si>
    <t>桜木二丁目111</t>
  </si>
  <si>
    <t>（屋外施設）
運動場面積：14,166㎡
テニスコート4面</t>
  </si>
  <si>
    <t>小原田中学校</t>
  </si>
  <si>
    <t>小原田三丁目451</t>
  </si>
  <si>
    <t>（屋外施設）
運動場面積：12,395㎡
テニスコート3面</t>
  </si>
  <si>
    <t>緑ケ丘中学校</t>
  </si>
  <si>
    <t>緑ケ丘西四丁目1-1</t>
  </si>
  <si>
    <t>（屋外施設）
運動場面積：19,803㎡
テニスコート2面</t>
  </si>
  <si>
    <t>富田小学校</t>
  </si>
  <si>
    <t>（屋外施設）
運動場面積：9,002</t>
  </si>
  <si>
    <t>富田西小学校</t>
  </si>
  <si>
    <t>富田町字大十内85-5</t>
  </si>
  <si>
    <t>（屋外施設）
運動場面積：13,409㎡
夜間照明</t>
  </si>
  <si>
    <t>富田東小学校</t>
  </si>
  <si>
    <t>富田町字天神林36</t>
  </si>
  <si>
    <t>※土地面積は、富田東小第1児童クラブを含む。
（屋外施設）
運動場面積：15,488㎡
夜間照明</t>
    <rPh sb="1" eb="3">
      <t>トチ</t>
    </rPh>
    <rPh sb="3" eb="5">
      <t>メンセキ</t>
    </rPh>
    <rPh sb="7" eb="9">
      <t>トミタ</t>
    </rPh>
    <rPh sb="9" eb="10">
      <t>ヒガシ</t>
    </rPh>
    <rPh sb="10" eb="11">
      <t>ショウ</t>
    </rPh>
    <rPh sb="11" eb="12">
      <t>ダイ</t>
    </rPh>
    <rPh sb="13" eb="15">
      <t>ジドウ</t>
    </rPh>
    <rPh sb="19" eb="20">
      <t>フク</t>
    </rPh>
    <phoneticPr fontId="25"/>
  </si>
  <si>
    <t>郡山第六中学校</t>
  </si>
  <si>
    <t>富田町字十文字2</t>
  </si>
  <si>
    <t>（屋外施設）
運動場面積：11,644㎡
テニスコート2面</t>
  </si>
  <si>
    <t>富田中学校</t>
  </si>
  <si>
    <t>富田町字細田83-1</t>
  </si>
  <si>
    <t>（屋外施設）
運動場面積：15,615㎡
テニスコート3面</t>
  </si>
  <si>
    <t>小山田小学校</t>
  </si>
  <si>
    <t>大槻町字六角26</t>
  </si>
  <si>
    <t>（屋外施設）
運動場面積：16,299㎡
夜間照明</t>
    <phoneticPr fontId="25"/>
  </si>
  <si>
    <t>大成小学校</t>
  </si>
  <si>
    <t>鳴神二丁目55</t>
  </si>
  <si>
    <t>（屋外施設）
運動場面積：14,497㎡
夜間照明</t>
  </si>
  <si>
    <t>大槻小学校</t>
    <phoneticPr fontId="24"/>
  </si>
  <si>
    <t>大槻町字城ノ内120</t>
  </si>
  <si>
    <t>（屋外施設）
運動場面積：8,236㎡</t>
    <phoneticPr fontId="25"/>
  </si>
  <si>
    <t>朝日が丘小学校</t>
  </si>
  <si>
    <t>御前南四丁目1</t>
  </si>
  <si>
    <t>※土地面積は、朝日が丘小第1児童クラブ、第2児童クラブを含む。
（屋外施設）
運動場面積：16,267㎡</t>
    <rPh sb="1" eb="3">
      <t>トチ</t>
    </rPh>
    <rPh sb="3" eb="5">
      <t>メンセキ</t>
    </rPh>
    <rPh sb="20" eb="21">
      <t>ダイ</t>
    </rPh>
    <rPh sb="22" eb="24">
      <t>ジドウ</t>
    </rPh>
    <rPh sb="28" eb="29">
      <t>フク</t>
    </rPh>
    <phoneticPr fontId="25"/>
  </si>
  <si>
    <t>郡山第七中学校</t>
  </si>
  <si>
    <t>御前南二丁目110</t>
  </si>
  <si>
    <t>（屋外施設）
運動場面積：16,269㎡
テニスコート3面</t>
  </si>
  <si>
    <t>大槻中学校</t>
  </si>
  <si>
    <t>大槻町字西ノ宮西4-1</t>
  </si>
  <si>
    <t>（屋外施設）
運動場面積：0㎡
テニスコート2面</t>
  </si>
  <si>
    <t>安積第一小学校</t>
  </si>
  <si>
    <t>安積町荒井字神明6-1</t>
  </si>
  <si>
    <t>（屋外施設）
運動場面積：9,328㎡</t>
    <phoneticPr fontId="25"/>
  </si>
  <si>
    <t>安積第三小学校</t>
  </si>
  <si>
    <t>※土地面積は、安積第三小第1児童クラブ、第2児童クラブを含む。
（屋外施設）
運動場面積：6,600㎡</t>
    <rPh sb="1" eb="3">
      <t>トチ</t>
    </rPh>
    <rPh sb="3" eb="5">
      <t>メンセキ</t>
    </rPh>
    <rPh sb="7" eb="9">
      <t>アサカ</t>
    </rPh>
    <rPh sb="9" eb="10">
      <t>ダイ</t>
    </rPh>
    <rPh sb="10" eb="11">
      <t>サン</t>
    </rPh>
    <rPh sb="11" eb="12">
      <t>オ</t>
    </rPh>
    <rPh sb="12" eb="13">
      <t>ダイ</t>
    </rPh>
    <rPh sb="14" eb="16">
      <t>ジドウ</t>
    </rPh>
    <rPh sb="20" eb="21">
      <t>ダイ</t>
    </rPh>
    <rPh sb="22" eb="24">
      <t>ジドウ</t>
    </rPh>
    <rPh sb="28" eb="29">
      <t>フク</t>
    </rPh>
    <phoneticPr fontId="25"/>
  </si>
  <si>
    <t>永盛小学校</t>
  </si>
  <si>
    <t>安積町日出山字新鍬14</t>
  </si>
  <si>
    <t>（屋外施設）
運動場面積：9,046㎡
夜間照明</t>
  </si>
  <si>
    <t>柴宮小学校</t>
  </si>
  <si>
    <t>安積町荒井字萬海7-1</t>
  </si>
  <si>
    <t>※土地面積は、柴宮小第2児童クラブを含む。
（屋外施設）
運動場面積：18,111㎡
夜間照明</t>
    <rPh sb="1" eb="3">
      <t>トチ</t>
    </rPh>
    <rPh sb="3" eb="5">
      <t>メンセキ</t>
    </rPh>
    <rPh sb="18" eb="19">
      <t>フク</t>
    </rPh>
    <phoneticPr fontId="25"/>
  </si>
  <si>
    <t>安積中学校</t>
  </si>
  <si>
    <t>成山町1</t>
  </si>
  <si>
    <t>（屋外施設）
運動場面積：18,387㎡
テニスコート２面</t>
  </si>
  <si>
    <t>安積第二中学校</t>
  </si>
  <si>
    <t>安積町成田字兎田向10-2</t>
  </si>
  <si>
    <t>（屋外施設）
運動場面積：18,074㎡
テニスコート２面</t>
  </si>
  <si>
    <t>安積第二小学校</t>
  </si>
  <si>
    <t>三穂田町川田字柿ノ木55</t>
  </si>
  <si>
    <t>（屋外施設）
運動場面積：11,125㎡</t>
    <phoneticPr fontId="25"/>
  </si>
  <si>
    <t>三和小学校</t>
  </si>
  <si>
    <t>三穂田町富岡字柿ノ口14-1</t>
  </si>
  <si>
    <t>（屋外施設）
運動場面積：9,812㎡</t>
    <phoneticPr fontId="25"/>
  </si>
  <si>
    <t>穂積小学校</t>
  </si>
  <si>
    <t>三穂田町八幡字北山1</t>
  </si>
  <si>
    <t>穂積小学校：3,333.7㎡
穂積小児童クラブ：42.5㎡≪放課後児童クラブ等≫</t>
    <rPh sb="0" eb="2">
      <t>ホヅミ</t>
    </rPh>
    <rPh sb="15" eb="17">
      <t>ホヅミ</t>
    </rPh>
    <phoneticPr fontId="24"/>
  </si>
  <si>
    <t>（屋外施設）
運動場面積：10,296㎡</t>
    <phoneticPr fontId="25"/>
  </si>
  <si>
    <t>三穂田中学校</t>
  </si>
  <si>
    <t>三穂田町富岡字葛幡20</t>
  </si>
  <si>
    <t>（屋外施設）
運動場面積：12,555㎡
テニスコート２面</t>
  </si>
  <si>
    <t>河内小学校</t>
  </si>
  <si>
    <t>逢瀬町河内字町東13-1</t>
  </si>
  <si>
    <t>（屋外施設）
運動場面積：6,464㎡</t>
    <phoneticPr fontId="25"/>
  </si>
  <si>
    <t>多田野小学校</t>
  </si>
  <si>
    <t>逢瀬町多田野字南大界1</t>
  </si>
  <si>
    <t>多田野小学校：4,229.8㎡
多田野小児童クラブ：63.0㎡≪放課後児童クラブ等≫</t>
    <rPh sb="0" eb="3">
      <t>タダノ</t>
    </rPh>
    <rPh sb="16" eb="19">
      <t>タダノ</t>
    </rPh>
    <phoneticPr fontId="25"/>
  </si>
  <si>
    <t>（屋外施設）
運動場面積：9,220㎡</t>
    <phoneticPr fontId="25"/>
  </si>
  <si>
    <t>多田野小学校堀口分校</t>
  </si>
  <si>
    <t>逢瀬町多田野字上古川林9-1</t>
  </si>
  <si>
    <t>（屋外施設）
運動場面積：4,823㎡</t>
    <phoneticPr fontId="25"/>
  </si>
  <si>
    <t>逢瀬中学校</t>
  </si>
  <si>
    <t>逢瀬町多田野字長倉山1-1</t>
  </si>
  <si>
    <t>※土地面積は、逢瀬体育館を含む。
（屋外施設）
運動場面積：14,103㎡
テニスコート２面</t>
    <rPh sb="1" eb="3">
      <t>トチ</t>
    </rPh>
    <rPh sb="3" eb="5">
      <t>メンセキ</t>
    </rPh>
    <rPh sb="7" eb="9">
      <t>オウセ</t>
    </rPh>
    <rPh sb="9" eb="12">
      <t>タイイクカン</t>
    </rPh>
    <rPh sb="13" eb="14">
      <t>フク</t>
    </rPh>
    <phoneticPr fontId="25"/>
  </si>
  <si>
    <t>片平小学校</t>
  </si>
  <si>
    <t>片平町字小林3-1</t>
  </si>
  <si>
    <t>片平小学校：3,569.9㎡
片平小児童クラブ：72.0㎡≪放課後児童クラブ等≫</t>
    <rPh sb="0" eb="2">
      <t>カタヒラ</t>
    </rPh>
    <rPh sb="15" eb="17">
      <t>カタヒラ</t>
    </rPh>
    <rPh sb="17" eb="18">
      <t>ショウ</t>
    </rPh>
    <phoneticPr fontId="25"/>
  </si>
  <si>
    <t>（屋外施設）
運動場面積：11,716㎡
夜間照明</t>
  </si>
  <si>
    <t>片平中学校</t>
  </si>
  <si>
    <t>片平町字大笠松4</t>
  </si>
  <si>
    <t>（屋外施設）
運動場面積：15,272㎡</t>
    <phoneticPr fontId="25"/>
  </si>
  <si>
    <t>喜久田小学校</t>
  </si>
  <si>
    <t>喜久田町堀之内字上馬面3</t>
  </si>
  <si>
    <t>運動場面積：15,660㎡</t>
    <phoneticPr fontId="25"/>
  </si>
  <si>
    <t>喜久田中学校</t>
  </si>
  <si>
    <t>喜久田町堀之内字下上ノ台8</t>
  </si>
  <si>
    <t>※土地面積は、喜久田公民館喜久田体育館を含む。
（屋外施設）
運動場面積：14,773</t>
    <rPh sb="1" eb="3">
      <t>トチ</t>
    </rPh>
    <rPh sb="3" eb="5">
      <t>メンセキ</t>
    </rPh>
    <rPh sb="7" eb="10">
      <t>キクタ</t>
    </rPh>
    <rPh sb="10" eb="13">
      <t>コウミンカン</t>
    </rPh>
    <rPh sb="13" eb="16">
      <t>キクタ</t>
    </rPh>
    <rPh sb="16" eb="19">
      <t>タイイクカン</t>
    </rPh>
    <rPh sb="20" eb="21">
      <t>フク</t>
    </rPh>
    <phoneticPr fontId="25"/>
  </si>
  <si>
    <t>高倉小学校</t>
  </si>
  <si>
    <t>日和田町高倉字舘腰25-3</t>
  </si>
  <si>
    <t>（屋外施設）
運動場面積：8,990㎡</t>
    <phoneticPr fontId="25"/>
  </si>
  <si>
    <t>日和田小学校</t>
  </si>
  <si>
    <t>日和田町字日向19</t>
  </si>
  <si>
    <t>※土地面積は、日和田小児童クラブ、日和田大気汚染常時監視局を含む。
（屋外施設）
運動場面積：18,439㎡</t>
    <rPh sb="1" eb="3">
      <t>トチ</t>
    </rPh>
    <rPh sb="3" eb="5">
      <t>メンセキ</t>
    </rPh>
    <rPh sb="7" eb="10">
      <t>ヒワダ</t>
    </rPh>
    <rPh sb="10" eb="11">
      <t>ショウ</t>
    </rPh>
    <rPh sb="11" eb="13">
      <t>ジドウ</t>
    </rPh>
    <rPh sb="30" eb="31">
      <t>フク</t>
    </rPh>
    <phoneticPr fontId="25"/>
  </si>
  <si>
    <t>日和田中学校</t>
  </si>
  <si>
    <t>日和田町字中林27</t>
  </si>
  <si>
    <t>（屋外施設）
運動場面積：18,580㎡
テニスコート２面</t>
    <phoneticPr fontId="25"/>
  </si>
  <si>
    <t>行健小学校</t>
  </si>
  <si>
    <t>富久山町久保田字空谷地23</t>
  </si>
  <si>
    <t>※土地面積は、行健しののめ第2子供会を含む。
（屋外施設）
運動場面積：6,571㎡</t>
    <rPh sb="1" eb="3">
      <t>トチ</t>
    </rPh>
    <rPh sb="3" eb="5">
      <t>メンセキ</t>
    </rPh>
    <rPh sb="7" eb="9">
      <t>コウケン</t>
    </rPh>
    <rPh sb="13" eb="14">
      <t>ダイ</t>
    </rPh>
    <rPh sb="15" eb="18">
      <t>コドモカイ</t>
    </rPh>
    <rPh sb="19" eb="20">
      <t>フク</t>
    </rPh>
    <phoneticPr fontId="25"/>
  </si>
  <si>
    <t>行健第二小学校</t>
  </si>
  <si>
    <t>富久山町八山田字八津11-2</t>
  </si>
  <si>
    <t>※土地面積は、行健第二小児童クラブを含む。
（屋外施設）
運動場面積：11,043</t>
    <rPh sb="1" eb="3">
      <t>トチ</t>
    </rPh>
    <rPh sb="3" eb="5">
      <t>メンセキ</t>
    </rPh>
    <rPh sb="7" eb="9">
      <t>コウケン</t>
    </rPh>
    <rPh sb="9" eb="10">
      <t>ダイ</t>
    </rPh>
    <rPh sb="10" eb="11">
      <t>ニ</t>
    </rPh>
    <rPh sb="11" eb="12">
      <t>ショウ</t>
    </rPh>
    <rPh sb="12" eb="14">
      <t>ジドウ</t>
    </rPh>
    <rPh sb="18" eb="19">
      <t>フク</t>
    </rPh>
    <phoneticPr fontId="25"/>
  </si>
  <si>
    <t>行徳小学校</t>
  </si>
  <si>
    <t>富久山町久保田字三御堂143-1</t>
  </si>
  <si>
    <t>※土地面積は、行徳小児童クラブを含む。
（屋外施設）
運動場面積：13,079㎡</t>
    <rPh sb="1" eb="3">
      <t>トチ</t>
    </rPh>
    <rPh sb="3" eb="5">
      <t>メンセキ</t>
    </rPh>
    <rPh sb="7" eb="9">
      <t>ギョウトク</t>
    </rPh>
    <rPh sb="9" eb="10">
      <t>ショウ</t>
    </rPh>
    <rPh sb="10" eb="12">
      <t>ジドウ</t>
    </rPh>
    <rPh sb="16" eb="17">
      <t>フク</t>
    </rPh>
    <phoneticPr fontId="25"/>
  </si>
  <si>
    <t>小泉小学校</t>
  </si>
  <si>
    <t>富久山町北小泉字清水50</t>
  </si>
  <si>
    <t>（屋外施設）
運動場面積：6,269㎡</t>
    <phoneticPr fontId="25"/>
  </si>
  <si>
    <t>明健小学校</t>
  </si>
  <si>
    <t>富久山町八山田字大森新田70</t>
  </si>
  <si>
    <t>※土地面積は、明健中学校を含む。
（屋外施設）
運動場面積：6,536㎡</t>
    <rPh sb="1" eb="3">
      <t>トチ</t>
    </rPh>
    <rPh sb="3" eb="5">
      <t>メンセキ</t>
    </rPh>
    <rPh sb="7" eb="8">
      <t>メイ</t>
    </rPh>
    <rPh sb="8" eb="9">
      <t>ケン</t>
    </rPh>
    <rPh sb="9" eb="12">
      <t>チュウガッコウ</t>
    </rPh>
    <rPh sb="13" eb="14">
      <t>フク</t>
    </rPh>
    <phoneticPr fontId="25"/>
  </si>
  <si>
    <t>行健中学校</t>
  </si>
  <si>
    <t>富久山町久保田字大原16</t>
  </si>
  <si>
    <t>（屋外施設）
運動場面積：11,000㎡
テニスコート２面</t>
    <phoneticPr fontId="25"/>
  </si>
  <si>
    <t>明健中学校</t>
  </si>
  <si>
    <t>※土地面積は、明健小学校に含む。
（屋外施設）
運動場面積：13,944㎡
テニスコート２面
夜間照明</t>
    <rPh sb="1" eb="3">
      <t>トチ</t>
    </rPh>
    <rPh sb="3" eb="5">
      <t>メンセキ</t>
    </rPh>
    <rPh sb="7" eb="8">
      <t>メイ</t>
    </rPh>
    <rPh sb="8" eb="9">
      <t>ケン</t>
    </rPh>
    <rPh sb="9" eb="10">
      <t>ショウ</t>
    </rPh>
    <rPh sb="10" eb="12">
      <t>ガッコウ</t>
    </rPh>
    <rPh sb="13" eb="14">
      <t>フク</t>
    </rPh>
    <phoneticPr fontId="25"/>
  </si>
  <si>
    <t>湖南町三代字京塚581-1</t>
  </si>
  <si>
    <t>安子島小学校</t>
  </si>
  <si>
    <t>熱海町安子島字桜畑78-1</t>
  </si>
  <si>
    <t>（屋外施設）
運動場面積：6,362㎡</t>
    <phoneticPr fontId="25"/>
  </si>
  <si>
    <t>熱海小学校</t>
  </si>
  <si>
    <t>熱海町高玉字樋口170</t>
  </si>
  <si>
    <t>※土地面積は、熱海保育所を含む。
（屋外施設）
運動場面積：7,045㎡</t>
    <rPh sb="1" eb="3">
      <t>トチ</t>
    </rPh>
    <rPh sb="3" eb="5">
      <t>メンセキ</t>
    </rPh>
    <rPh sb="7" eb="9">
      <t>アタミ</t>
    </rPh>
    <rPh sb="9" eb="11">
      <t>ホイク</t>
    </rPh>
    <rPh sb="11" eb="12">
      <t>ショ</t>
    </rPh>
    <rPh sb="13" eb="14">
      <t>フク</t>
    </rPh>
    <phoneticPr fontId="25"/>
  </si>
  <si>
    <t>熱海小学校石筵分校</t>
  </si>
  <si>
    <t>（屋外施設）
運動場面積：7,463</t>
    <phoneticPr fontId="25"/>
  </si>
  <si>
    <t>熱海中学校</t>
  </si>
  <si>
    <t>熱海町玉川字阿曾沢山19-2</t>
  </si>
  <si>
    <t>（屋外施設）
運動場面積：10,286㎡</t>
    <phoneticPr fontId="25"/>
  </si>
  <si>
    <t>御代田小学校</t>
  </si>
  <si>
    <t>田村町御代田字中林8</t>
  </si>
  <si>
    <t>（屋外施設）
運動場面積：13,733㎡</t>
    <phoneticPr fontId="25"/>
  </si>
  <si>
    <t>高瀬小学校</t>
  </si>
  <si>
    <t>田村町上行合字艮耕地22-3</t>
  </si>
  <si>
    <t>高瀬小学校：4,531.7㎡
高瀬小児童クラブ：63.0㎡≪放課後児童クラブ等≫</t>
  </si>
  <si>
    <t>（屋外施設）
運動場面積：6,076㎡</t>
    <phoneticPr fontId="25"/>
  </si>
  <si>
    <t>守山小学校</t>
  </si>
  <si>
    <t>田村町守山字三ノ丸1</t>
  </si>
  <si>
    <t>（屋外施設）
運動場面積：6,771㎡
夜間照明</t>
  </si>
  <si>
    <t>谷田川小学校</t>
  </si>
  <si>
    <t>田村町谷田川字北表21</t>
  </si>
  <si>
    <t>（屋外施設）
運動場面積：6,685㎡</t>
    <phoneticPr fontId="25"/>
  </si>
  <si>
    <t>高瀬中学校</t>
  </si>
  <si>
    <t>田村町上行合字北山田1</t>
  </si>
  <si>
    <t>（屋外施設）
運動場面積：17,656㎡
テニスコート3面</t>
  </si>
  <si>
    <t>守山中学校</t>
  </si>
  <si>
    <t>田村町山中字団子田177-2</t>
  </si>
  <si>
    <t>（屋外施設）
運動場面積：14,896㎡
テニスコート２面</t>
  </si>
  <si>
    <t>西田町鬼生田字杉内535</t>
  </si>
  <si>
    <t>（屋外施設）
運動場面積：9,772㎡
テニスコート2面
夜間照明</t>
    <phoneticPr fontId="25"/>
  </si>
  <si>
    <t>西田学園義務教育学校</t>
    <rPh sb="2" eb="4">
      <t>ガクエン</t>
    </rPh>
    <rPh sb="4" eb="6">
      <t>ギム</t>
    </rPh>
    <rPh sb="6" eb="8">
      <t>キョウイク</t>
    </rPh>
    <rPh sb="8" eb="10">
      <t>ガッコウ</t>
    </rPh>
    <phoneticPr fontId="24"/>
  </si>
  <si>
    <t>海老根小学校</t>
  </si>
  <si>
    <t>中田町海老根字椚山150</t>
  </si>
  <si>
    <t>（屋外施設）
運動場面積：4,545㎡</t>
    <phoneticPr fontId="25"/>
  </si>
  <si>
    <t>宮城小学校</t>
  </si>
  <si>
    <t>中田町高倉字宮ノ脇218-1</t>
  </si>
  <si>
    <t>（屋外施設）
運動場面積：5,328㎡</t>
    <phoneticPr fontId="25"/>
  </si>
  <si>
    <t>御舘小学校</t>
  </si>
  <si>
    <t>中田町中津川字町田前278</t>
  </si>
  <si>
    <t>（屋外施設）
運動場面積：14,285㎡</t>
    <phoneticPr fontId="25"/>
  </si>
  <si>
    <t>中田町下枝字大平358</t>
  </si>
  <si>
    <t>宮城中学校</t>
  </si>
  <si>
    <t>中田町高倉字古御舘178-1</t>
  </si>
  <si>
    <t>（屋外施設）
運動場面積：7,486㎡</t>
    <phoneticPr fontId="25"/>
  </si>
  <si>
    <t>御舘中学校</t>
  </si>
  <si>
    <t>中田町中津川字町田前388</t>
  </si>
  <si>
    <t>（屋外施設）
運動場面積：25,278㎡
テニスコート1面</t>
  </si>
  <si>
    <t>７ 保育所</t>
  </si>
  <si>
    <t>芳賀保育所</t>
  </si>
  <si>
    <t>大槻保育所</t>
  </si>
  <si>
    <t>大槻町字宮ノ前78-4</t>
  </si>
  <si>
    <t>※土地面積は、西部地域子育て支援センターを含む。</t>
    <rPh sb="1" eb="3">
      <t>トチ</t>
    </rPh>
    <rPh sb="3" eb="5">
      <t>メンセキ</t>
    </rPh>
    <rPh sb="21" eb="22">
      <t>フク</t>
    </rPh>
    <phoneticPr fontId="25"/>
  </si>
  <si>
    <t>開成保育所</t>
  </si>
  <si>
    <t>香久池保育所</t>
  </si>
  <si>
    <t>桃見台保育所</t>
  </si>
  <si>
    <t>久保田保育所</t>
  </si>
  <si>
    <t>富久山町久保田字伊賀河原44-1</t>
  </si>
  <si>
    <t>久保田保育所：776.8㎡
北部地域子育て支援センター：233.9㎡≪子育て施設≫</t>
  </si>
  <si>
    <t>針生保育所</t>
  </si>
  <si>
    <t>鶴見坦保育所</t>
  </si>
  <si>
    <t>安積保育所</t>
  </si>
  <si>
    <t>安積町荒井字南赤坂268-2</t>
  </si>
  <si>
    <t>※土地面積は、南部地域子育て支援センターを含む。</t>
    <rPh sb="1" eb="3">
      <t>トチ</t>
    </rPh>
    <rPh sb="3" eb="5">
      <t>メンセキ</t>
    </rPh>
    <rPh sb="21" eb="22">
      <t>フク</t>
    </rPh>
    <phoneticPr fontId="25"/>
  </si>
  <si>
    <t>永盛保育所</t>
  </si>
  <si>
    <t>安積町日出山字一本松170</t>
  </si>
  <si>
    <t>成田保育所</t>
  </si>
  <si>
    <t>安積町成田字西田96-2</t>
  </si>
  <si>
    <t>富久山保育所</t>
  </si>
  <si>
    <t>喜久田保育所</t>
  </si>
  <si>
    <t>喜久田町堀之内字見陣原11-1</t>
  </si>
  <si>
    <t>中野保育所</t>
  </si>
  <si>
    <t>熱海保育所</t>
  </si>
  <si>
    <t>※土地面積は、熱海小学校に含む。</t>
    <rPh sb="1" eb="3">
      <t>トチ</t>
    </rPh>
    <rPh sb="3" eb="5">
      <t>メンセキ</t>
    </rPh>
    <rPh sb="7" eb="9">
      <t>アタミ</t>
    </rPh>
    <rPh sb="9" eb="10">
      <t>ショウ</t>
    </rPh>
    <rPh sb="10" eb="12">
      <t>ガッコウ</t>
    </rPh>
    <rPh sb="13" eb="14">
      <t>フク</t>
    </rPh>
    <phoneticPr fontId="25"/>
  </si>
  <si>
    <t>柳橋保育所</t>
  </si>
  <si>
    <t>西田保育所</t>
  </si>
  <si>
    <t>西田町三町目字仁王ケ作18</t>
  </si>
  <si>
    <t>日和田保育所</t>
  </si>
  <si>
    <t>田村保育所</t>
  </si>
  <si>
    <t>田村町岩作字穂多礼76-1</t>
  </si>
  <si>
    <t>御代田保育所</t>
  </si>
  <si>
    <t>桑野保育所</t>
  </si>
  <si>
    <t>柴宮保育所</t>
  </si>
  <si>
    <t>安積町荒井字前田13-1</t>
  </si>
  <si>
    <t>うねめ保育所</t>
  </si>
  <si>
    <t>富田保育所</t>
  </si>
  <si>
    <t>町東三丁目66</t>
  </si>
  <si>
    <t>大成保育所</t>
  </si>
  <si>
    <t>鳴神三丁目31</t>
  </si>
  <si>
    <t>８ 放課後児童クラブ等</t>
  </si>
  <si>
    <t>※土地面積は、日和田小学校に含む。</t>
    <phoneticPr fontId="25"/>
  </si>
  <si>
    <t>※土地面積は、富田東小学校に含む。</t>
  </si>
  <si>
    <t>※土地面積は、芳賀小学校に含む。</t>
    <rPh sb="1" eb="3">
      <t>トチ</t>
    </rPh>
    <rPh sb="3" eb="5">
      <t>メンセキ</t>
    </rPh>
    <rPh sb="7" eb="9">
      <t>ハガ</t>
    </rPh>
    <rPh sb="9" eb="10">
      <t>ショウ</t>
    </rPh>
    <rPh sb="10" eb="12">
      <t>ガッコウ</t>
    </rPh>
    <rPh sb="13" eb="14">
      <t>フク</t>
    </rPh>
    <phoneticPr fontId="25"/>
  </si>
  <si>
    <t>行徳小児童クラブ</t>
  </si>
  <si>
    <t>西田</t>
    <phoneticPr fontId="24"/>
  </si>
  <si>
    <t>９ 子育て施設</t>
  </si>
  <si>
    <t>ニコニコこども館（こども総合支援センター）</t>
    <phoneticPr fontId="13"/>
  </si>
  <si>
    <t>北部地域子育て支援センター</t>
    <phoneticPr fontId="24"/>
  </si>
  <si>
    <t>※土地面積は、久保田保育所に含む。</t>
    <rPh sb="1" eb="3">
      <t>トチ</t>
    </rPh>
    <rPh sb="3" eb="5">
      <t>メンセキ</t>
    </rPh>
    <rPh sb="7" eb="10">
      <t>クボタ</t>
    </rPh>
    <rPh sb="10" eb="12">
      <t>ホイク</t>
    </rPh>
    <rPh sb="12" eb="13">
      <t>ジョ</t>
    </rPh>
    <rPh sb="14" eb="15">
      <t>フク</t>
    </rPh>
    <phoneticPr fontId="25"/>
  </si>
  <si>
    <t>東部地域子育て支援センター</t>
  </si>
  <si>
    <t>緑ケ丘東三丁目2-1</t>
  </si>
  <si>
    <t>南部地域子育て支援センター</t>
  </si>
  <si>
    <t>○</t>
    <phoneticPr fontId="25"/>
  </si>
  <si>
    <t>※土地面積は、安積保育所に含む。</t>
    <rPh sb="1" eb="3">
      <t>トチ</t>
    </rPh>
    <rPh sb="3" eb="5">
      <t>メンセキ</t>
    </rPh>
    <rPh sb="7" eb="9">
      <t>アサカ</t>
    </rPh>
    <rPh sb="9" eb="11">
      <t>ホイク</t>
    </rPh>
    <rPh sb="11" eb="12">
      <t>ショ</t>
    </rPh>
    <rPh sb="13" eb="14">
      <t>フク</t>
    </rPh>
    <phoneticPr fontId="25"/>
  </si>
  <si>
    <t>西部地域子育て支援センター</t>
  </si>
  <si>
    <t>※土地面積は、大槻保育所に含む。</t>
    <rPh sb="1" eb="3">
      <t>トチ</t>
    </rPh>
    <rPh sb="3" eb="5">
      <t>メンセキ</t>
    </rPh>
    <rPh sb="7" eb="9">
      <t>オオツキ</t>
    </rPh>
    <rPh sb="9" eb="11">
      <t>ホイク</t>
    </rPh>
    <rPh sb="11" eb="12">
      <t>ショ</t>
    </rPh>
    <rPh sb="13" eb="14">
      <t>フク</t>
    </rPh>
    <phoneticPr fontId="25"/>
  </si>
  <si>
    <t>希望ケ丘児童センタ－</t>
    <phoneticPr fontId="24"/>
  </si>
  <si>
    <t>希望ケ丘57番３号</t>
  </si>
  <si>
    <t>ペップキッズこおりやま（元気な遊びの広場）</t>
    <phoneticPr fontId="25"/>
  </si>
  <si>
    <t>横塚一丁目1-3</t>
  </si>
  <si>
    <t>総合教育支援センター</t>
    <phoneticPr fontId="13"/>
  </si>
  <si>
    <t>※土地面積は、こども総合支援センターに含む。</t>
    <rPh sb="1" eb="3">
      <t>トチ</t>
    </rPh>
    <rPh sb="3" eb="5">
      <t>メンセキ</t>
    </rPh>
    <rPh sb="10" eb="12">
      <t>ソウゴウ</t>
    </rPh>
    <rPh sb="12" eb="14">
      <t>シエン</t>
    </rPh>
    <rPh sb="19" eb="20">
      <t>フク</t>
    </rPh>
    <phoneticPr fontId="25"/>
  </si>
  <si>
    <t>10 福祉・医療施設</t>
  </si>
  <si>
    <t>希望ケ丘28-1</t>
  </si>
  <si>
    <t>更生園</t>
  </si>
  <si>
    <t>緑豊園</t>
  </si>
  <si>
    <t>日和田町八丁目字堰山1</t>
  </si>
  <si>
    <t>花かつみ豊心園</t>
  </si>
  <si>
    <t>日和田町八丁目字堰山3-2</t>
  </si>
  <si>
    <t>障害者福祉センター</t>
  </si>
  <si>
    <t>香久池一丁目175-1</t>
  </si>
  <si>
    <t>希望ケ丘学園</t>
    <phoneticPr fontId="25"/>
  </si>
  <si>
    <t>希望ケ丘27-1</t>
  </si>
  <si>
    <t>休日・夜間急病センター</t>
    <rPh sb="0" eb="2">
      <t>キュウジツ</t>
    </rPh>
    <rPh sb="3" eb="5">
      <t>ヤカン</t>
    </rPh>
    <rPh sb="5" eb="7">
      <t>キュウビョウ</t>
    </rPh>
    <phoneticPr fontId="25"/>
  </si>
  <si>
    <t>字上亀田1-1</t>
  </si>
  <si>
    <t>※土地面積は、医療介護病院に含む。</t>
    <rPh sb="1" eb="3">
      <t>トチ</t>
    </rPh>
    <rPh sb="3" eb="5">
      <t>メンセキ</t>
    </rPh>
    <rPh sb="7" eb="9">
      <t>イリョウ</t>
    </rPh>
    <rPh sb="9" eb="11">
      <t>カイゴ</t>
    </rPh>
    <rPh sb="11" eb="13">
      <t>ビョウイン</t>
    </rPh>
    <rPh sb="14" eb="15">
      <t>フク</t>
    </rPh>
    <phoneticPr fontId="25"/>
  </si>
  <si>
    <t>郡山ビッグハート（医療介護病院）</t>
    <rPh sb="0" eb="2">
      <t>コオリヤマ</t>
    </rPh>
    <phoneticPr fontId="25"/>
  </si>
  <si>
    <t>母子生活支援施設ひまわり荘</t>
  </si>
  <si>
    <t>希望ケ丘57</t>
  </si>
  <si>
    <t>11 庁舎等</t>
  </si>
  <si>
    <t>郡山市役所</t>
  </si>
  <si>
    <t>朝日一丁目21-1</t>
  </si>
  <si>
    <t>富田行政センター</t>
    <phoneticPr fontId="24"/>
  </si>
  <si>
    <t>大槻行政センター</t>
    <phoneticPr fontId="24"/>
  </si>
  <si>
    <t>安積行政センター</t>
    <phoneticPr fontId="24"/>
  </si>
  <si>
    <t>※土地面積は、安積図書館に含む。</t>
    <rPh sb="1" eb="3">
      <t>トチ</t>
    </rPh>
    <rPh sb="3" eb="5">
      <t>メンセキ</t>
    </rPh>
    <rPh sb="13" eb="14">
      <t>フク</t>
    </rPh>
    <phoneticPr fontId="25"/>
  </si>
  <si>
    <t>三穂田行政センター</t>
    <phoneticPr fontId="24"/>
  </si>
  <si>
    <t>※土地面積は、三穂田ふれあいセンターに含む。</t>
    <rPh sb="1" eb="3">
      <t>トチ</t>
    </rPh>
    <rPh sb="3" eb="5">
      <t>メンセキ</t>
    </rPh>
    <rPh sb="19" eb="20">
      <t>フク</t>
    </rPh>
    <phoneticPr fontId="25"/>
  </si>
  <si>
    <t>逢瀬行政センター</t>
    <phoneticPr fontId="24"/>
  </si>
  <si>
    <t>片平行政センター</t>
    <phoneticPr fontId="24"/>
  </si>
  <si>
    <t>喜久田行政センター</t>
    <phoneticPr fontId="24"/>
  </si>
  <si>
    <t>日和田行政センター</t>
    <phoneticPr fontId="24"/>
  </si>
  <si>
    <t>※土地面積は、日和田地域交流センターに含む。</t>
    <rPh sb="1" eb="3">
      <t>トチ</t>
    </rPh>
    <rPh sb="3" eb="5">
      <t>メンセキ</t>
    </rPh>
    <rPh sb="7" eb="10">
      <t>ヒワダ</t>
    </rPh>
    <rPh sb="10" eb="12">
      <t>チイキ</t>
    </rPh>
    <rPh sb="12" eb="14">
      <t>コウリュウ</t>
    </rPh>
    <rPh sb="19" eb="20">
      <t>フク</t>
    </rPh>
    <phoneticPr fontId="25"/>
  </si>
  <si>
    <t>富久山行政センター</t>
    <phoneticPr fontId="24"/>
  </si>
  <si>
    <t>※土地面積は、富久山図書館に含む。</t>
    <rPh sb="1" eb="3">
      <t>トチ</t>
    </rPh>
    <rPh sb="3" eb="5">
      <t>メンセキ</t>
    </rPh>
    <rPh sb="14" eb="15">
      <t>フク</t>
    </rPh>
    <phoneticPr fontId="25"/>
  </si>
  <si>
    <t>湖南行政センター</t>
  </si>
  <si>
    <t>湖南町福良字家老9381-2</t>
  </si>
  <si>
    <t>熱海行政センター</t>
    <phoneticPr fontId="24"/>
  </si>
  <si>
    <t>田村行政センター</t>
  </si>
  <si>
    <t>田村町岩作字穂多礼56-2</t>
  </si>
  <si>
    <t>※土地面積は、田村行政センター防災倉庫を含む。</t>
    <rPh sb="1" eb="3">
      <t>トチ</t>
    </rPh>
    <rPh sb="3" eb="5">
      <t>メンセキ</t>
    </rPh>
    <rPh sb="20" eb="21">
      <t>フク</t>
    </rPh>
    <phoneticPr fontId="25"/>
  </si>
  <si>
    <t>西田行政センター</t>
    <phoneticPr fontId="24"/>
  </si>
  <si>
    <t>中田行政センター</t>
    <phoneticPr fontId="24"/>
  </si>
  <si>
    <t>逢瀬行政センター河内連絡所</t>
    <phoneticPr fontId="24"/>
  </si>
  <si>
    <t>※土地面積は、河内ふれあいセンターに含む。</t>
    <rPh sb="1" eb="3">
      <t>トチ</t>
    </rPh>
    <rPh sb="3" eb="5">
      <t>メンセキ</t>
    </rPh>
    <rPh sb="7" eb="9">
      <t>カワウチ</t>
    </rPh>
    <rPh sb="18" eb="19">
      <t>フク</t>
    </rPh>
    <phoneticPr fontId="25"/>
  </si>
  <si>
    <t>湖南行政センター月形連絡所</t>
    <phoneticPr fontId="24"/>
  </si>
  <si>
    <t>※土地面積は、湖南コミュニティセンターに含む。</t>
    <rPh sb="1" eb="3">
      <t>トチ</t>
    </rPh>
    <rPh sb="3" eb="5">
      <t>メンセキ</t>
    </rPh>
    <rPh sb="7" eb="9">
      <t>コナン</t>
    </rPh>
    <rPh sb="20" eb="21">
      <t>フク</t>
    </rPh>
    <phoneticPr fontId="25"/>
  </si>
  <si>
    <t>田村行政センター高瀬連絡所</t>
    <phoneticPr fontId="24"/>
  </si>
  <si>
    <t>※土地面積は、高瀬地域公民館に含む。</t>
    <rPh sb="1" eb="3">
      <t>トチ</t>
    </rPh>
    <rPh sb="3" eb="5">
      <t>メンセキ</t>
    </rPh>
    <rPh sb="7" eb="9">
      <t>タカセ</t>
    </rPh>
    <rPh sb="9" eb="11">
      <t>チイキ</t>
    </rPh>
    <rPh sb="11" eb="14">
      <t>コウミンカン</t>
    </rPh>
    <rPh sb="15" eb="16">
      <t>フク</t>
    </rPh>
    <phoneticPr fontId="25"/>
  </si>
  <si>
    <t>田村行政センター二瀬連絡所</t>
    <phoneticPr fontId="24"/>
  </si>
  <si>
    <t>郡山市民サービスセンター</t>
    <phoneticPr fontId="24"/>
  </si>
  <si>
    <t>緑ケ丘市民サービスセンター</t>
    <phoneticPr fontId="25"/>
  </si>
  <si>
    <t>12 防災施設</t>
  </si>
  <si>
    <t>中央第1分団第1班（本町）車庫詰所</t>
    <phoneticPr fontId="25"/>
  </si>
  <si>
    <t>本町一丁目254</t>
  </si>
  <si>
    <t>※土地面積は、咲田消防センターに含む。</t>
    <rPh sb="1" eb="3">
      <t>トチ</t>
    </rPh>
    <rPh sb="3" eb="5">
      <t>メンセキ</t>
    </rPh>
    <rPh sb="7" eb="9">
      <t>サクタ</t>
    </rPh>
    <rPh sb="9" eb="11">
      <t>ショウボウ</t>
    </rPh>
    <rPh sb="16" eb="17">
      <t>フク</t>
    </rPh>
    <phoneticPr fontId="24"/>
  </si>
  <si>
    <t>※土地面積は、麓山消防センターに含む。</t>
    <rPh sb="1" eb="3">
      <t>トチ</t>
    </rPh>
    <rPh sb="3" eb="5">
      <t>メンセキ</t>
    </rPh>
    <rPh sb="16" eb="17">
      <t>フク</t>
    </rPh>
    <phoneticPr fontId="24"/>
  </si>
  <si>
    <t>中央第3分団第1班（小原田）車庫詰所</t>
  </si>
  <si>
    <t>小原田四丁目257</t>
  </si>
  <si>
    <t>中央第3分団第2班（久留米）車庫詰所</t>
  </si>
  <si>
    <t>久留米三丁目28-1</t>
  </si>
  <si>
    <t>中央第3分団第2班（名倉）車庫詰所</t>
  </si>
  <si>
    <t>字名倉230-4</t>
  </si>
  <si>
    <t>中央第4分団第1班（南）車庫詰所</t>
  </si>
  <si>
    <t>開成五丁目31-1</t>
  </si>
  <si>
    <t>中央第4分団第1班（南）ボート庫</t>
  </si>
  <si>
    <t>中央第4分団第2班（北）車庫詰所</t>
  </si>
  <si>
    <t>島二丁目631</t>
  </si>
  <si>
    <t>東第1分団第1班（方八町）車庫詰所</t>
  </si>
  <si>
    <t>横塚二丁目242-8</t>
  </si>
  <si>
    <t>東第1分団第2班（大平）車庫詰所</t>
  </si>
  <si>
    <t>大平町字前田1-3</t>
  </si>
  <si>
    <t>東第2分団第1班（蒲倉）車庫詰所</t>
  </si>
  <si>
    <t>蒲倉町字前田21-4</t>
  </si>
  <si>
    <t>東第2分団第1班（荒井）車庫詰所</t>
  </si>
  <si>
    <t>荒井町字切通13</t>
  </si>
  <si>
    <t>※土地面積は、緑ケ丘ふれあいセンターに含む。</t>
    <rPh sb="1" eb="3">
      <t>トチ</t>
    </rPh>
    <rPh sb="3" eb="5">
      <t>メンセキ</t>
    </rPh>
    <rPh sb="7" eb="10">
      <t>ミドリガオカ</t>
    </rPh>
    <rPh sb="19" eb="20">
      <t>フク</t>
    </rPh>
    <phoneticPr fontId="25"/>
  </si>
  <si>
    <t>東第3分団第1班（安原）車庫詰所</t>
  </si>
  <si>
    <t>安原町字安原23-2</t>
  </si>
  <si>
    <t>東第3分団第2班（阿久津）車庫詰所</t>
  </si>
  <si>
    <t>阿久津町字六溜209-1</t>
  </si>
  <si>
    <t>東第3分団第3班（横川）車庫詰所</t>
  </si>
  <si>
    <t>横川町字横川196</t>
  </si>
  <si>
    <t>東第3分団第3班（下白岩）車庫詰所</t>
  </si>
  <si>
    <t>下白岩町字竹野花向108-3</t>
  </si>
  <si>
    <t>※土地面積は、白岩コミュニティ消防センターに含む。</t>
    <rPh sb="1" eb="3">
      <t>トチ</t>
    </rPh>
    <rPh sb="3" eb="5">
      <t>メンセキ</t>
    </rPh>
    <rPh sb="7" eb="9">
      <t>シライワ</t>
    </rPh>
    <rPh sb="15" eb="17">
      <t>ショウボウ</t>
    </rPh>
    <rPh sb="22" eb="23">
      <t>フク</t>
    </rPh>
    <phoneticPr fontId="24"/>
  </si>
  <si>
    <t>東第4分団第1班（白岩東部）車庫詰所</t>
  </si>
  <si>
    <t>白岩町字表前13-1</t>
  </si>
  <si>
    <t>東第4分団第2班（下舞木）車庫詰所</t>
  </si>
  <si>
    <t>舞木町字間明田155-1</t>
  </si>
  <si>
    <t>東第4分団第2班（舞木）車庫詰所</t>
  </si>
  <si>
    <t>舞木町字平202-1</t>
  </si>
  <si>
    <t>※土地面積は、向舘消防センターに含む。</t>
    <rPh sb="1" eb="3">
      <t>トチ</t>
    </rPh>
    <rPh sb="3" eb="5">
      <t>メンセキ</t>
    </rPh>
    <rPh sb="16" eb="17">
      <t>フク</t>
    </rPh>
    <phoneticPr fontId="24"/>
  </si>
  <si>
    <t>西第1分団第1班（町内）車庫詰所</t>
  </si>
  <si>
    <t>富田町字町内5-1</t>
  </si>
  <si>
    <t>西第1分団第2班（音路）車庫詰所</t>
  </si>
  <si>
    <t>富田町字音路69-2</t>
  </si>
  <si>
    <t>西第1分団第2班（大島）車庫詰所</t>
  </si>
  <si>
    <t>並木五丁目14-19</t>
  </si>
  <si>
    <t>西第2分団第1班（堤）車庫詰所</t>
  </si>
  <si>
    <t>堤三丁目92</t>
  </si>
  <si>
    <t>西第2分団第1班（堤・福楽沢）車庫詰所</t>
  </si>
  <si>
    <t>大槻町字福楽沢21-3</t>
  </si>
  <si>
    <t>西第2分団第2班（中谷地）車庫詰所</t>
    <phoneticPr fontId="25"/>
  </si>
  <si>
    <t>中野二丁目92</t>
  </si>
  <si>
    <t>西第2分団第3班（太田）車庫詰所</t>
  </si>
  <si>
    <t>大槻町字太田118-2</t>
  </si>
  <si>
    <t>西第3分団第1班（本町）車庫詰所</t>
  </si>
  <si>
    <t>大槻町上町52-7</t>
  </si>
  <si>
    <t>西第3分団第1班（本町中ノ平）車庫詰所</t>
  </si>
  <si>
    <t>大槻町字中ノ平189</t>
  </si>
  <si>
    <t>西第3分団第2班（胡桃沢）車庫詰所</t>
  </si>
  <si>
    <t>大槻町字南原264</t>
  </si>
  <si>
    <t>西第3分団第3班（矢地内）車庫詰所</t>
  </si>
  <si>
    <t>大槻町字矢地内西林2-9</t>
  </si>
  <si>
    <t>安積第1分団第1班（日出山）車庫詰所</t>
  </si>
  <si>
    <t>安積町日出山三丁目128</t>
  </si>
  <si>
    <t>安積第1分団第2班（神明下）車庫詰所</t>
  </si>
  <si>
    <t>安積町日出山字一本松341-1</t>
  </si>
  <si>
    <t>安積第1分団第3班（荒井1）車庫詰所</t>
  </si>
  <si>
    <t>安積第1分団第3班（北井）車庫詰所</t>
  </si>
  <si>
    <t>安積町荒井字安倍5-130</t>
  </si>
  <si>
    <t>安積第1分団第4班（柴宮）車庫詰所</t>
  </si>
  <si>
    <t>安積第2分団第1班（笹川）車庫詰所</t>
  </si>
  <si>
    <t>安積町笹川字篠川59-6</t>
  </si>
  <si>
    <t>安積第2分団第1班（笹川吉田）車庫詰所</t>
  </si>
  <si>
    <t>安積町笹川字吉田40-191</t>
  </si>
  <si>
    <t>安積第2分団第1班（新宅）車庫詰所</t>
  </si>
  <si>
    <t>安積町笹川字上ノ台37-3</t>
  </si>
  <si>
    <t>女性班車庫詰所</t>
    <rPh sb="0" eb="2">
      <t>ジョセイ</t>
    </rPh>
    <rPh sb="2" eb="3">
      <t>ハン</t>
    </rPh>
    <rPh sb="3" eb="5">
      <t>シャコ</t>
    </rPh>
    <rPh sb="5" eb="7">
      <t>ツメショ</t>
    </rPh>
    <phoneticPr fontId="24"/>
  </si>
  <si>
    <t>笹川二丁目208-1</t>
  </si>
  <si>
    <t>※土地面積は、安積消防センターに含む。</t>
    <rPh sb="1" eb="3">
      <t>トチ</t>
    </rPh>
    <rPh sb="3" eb="5">
      <t>メンセキ</t>
    </rPh>
    <rPh sb="16" eb="17">
      <t>フク</t>
    </rPh>
    <phoneticPr fontId="25"/>
  </si>
  <si>
    <t>安積第3分団第1班（成田）車庫詰所</t>
  </si>
  <si>
    <t>安積町成田字西田13-5</t>
  </si>
  <si>
    <t>安積第3分団第2班（中牛庭）車庫詰所</t>
  </si>
  <si>
    <t>安積町牛庭四丁目153-2</t>
  </si>
  <si>
    <t>三穂田第1分団第1班（下守屋下）車庫詰所</t>
  </si>
  <si>
    <t>三穂田町下守屋字牛田5-3</t>
  </si>
  <si>
    <t>三穂田第1分団第2班（富岡南）車庫詰所</t>
  </si>
  <si>
    <t>三穂田第1分団第2班（里）車庫詰所</t>
  </si>
  <si>
    <t>三穂田町富岡字南森21</t>
  </si>
  <si>
    <t>三穂田第1分団第3班（鍋山本郷）車庫詰所</t>
  </si>
  <si>
    <t>三穂田町鍋山字鍜治屋敷10-3</t>
  </si>
  <si>
    <t>三穂田第2分団第1班（八幡）車庫詰所</t>
  </si>
  <si>
    <t>三穂田町八幡字上ノ台76-1</t>
  </si>
  <si>
    <t>三穂田第2分団第2班（大谷）車庫詰所</t>
  </si>
  <si>
    <t>三穂田町大谷字東前田9-1</t>
  </si>
  <si>
    <t>三穂田町山口字清水123-2</t>
  </si>
  <si>
    <t>三穂田第2分団第4班（塩ノ原）車庫詰所</t>
  </si>
  <si>
    <t>三穂田町山口字上塩ノ原147-2</t>
  </si>
  <si>
    <t>三穂田第3分団第1班（野田）車庫詰所</t>
  </si>
  <si>
    <t>三穂田町野田字工藤台2</t>
  </si>
  <si>
    <t>三穂田第3分団第2班（駒屋畑中）車庫詰所</t>
  </si>
  <si>
    <t>三穂田町駒屋字石橋2-1</t>
  </si>
  <si>
    <t>三穂田第3分団第3班（川田東）車庫詰所</t>
  </si>
  <si>
    <t>三穂田町川田字地蔵橋1-1</t>
  </si>
  <si>
    <t>逢瀬第1分団第1班（宮本）車庫詰所</t>
  </si>
  <si>
    <t>逢瀬町多田野字久保田47</t>
  </si>
  <si>
    <t>逢瀬町多田野字大界59-3</t>
  </si>
  <si>
    <t>旧逢瀬第1分団第2班（十文字）車庫詰所</t>
  </si>
  <si>
    <t>逢瀬町多田野字十文字26-2</t>
  </si>
  <si>
    <t>旧逢瀬第1分団第2班（白石）車庫詰所</t>
  </si>
  <si>
    <t>逢瀬町多田野字木置場57-1</t>
  </si>
  <si>
    <t>逢瀬第1分団第3班（北堀口）車庫詰所</t>
  </si>
  <si>
    <t>逢瀬町多田野字道還19-5</t>
  </si>
  <si>
    <t>逢瀬第1分団第4班（南別所）車庫詰所</t>
  </si>
  <si>
    <t>逢瀬町多田野字向原1</t>
  </si>
  <si>
    <t>逢瀬第1分団第5班（下山田原）車庫詰所</t>
  </si>
  <si>
    <t>逢瀬町多田野字上山田原1-236</t>
  </si>
  <si>
    <t>逢瀬第2分団第1班（屋敷西）車庫詰所</t>
  </si>
  <si>
    <t>逢瀬町河内字町東120</t>
  </si>
  <si>
    <t>逢瀬第2分団第2班（夏出）車庫詰所</t>
  </si>
  <si>
    <t>逢瀬町夏出字苗代18-1</t>
  </si>
  <si>
    <t>逢瀬第2分団第2班（熊越）車庫詰所</t>
  </si>
  <si>
    <t>逢瀬町河内字背戸ノ沢7-2</t>
  </si>
  <si>
    <t>逢瀬第2分団第2班（滝）車庫詰所</t>
  </si>
  <si>
    <t>逢瀬町河内字下滝180</t>
  </si>
  <si>
    <t>逢瀬第2分団第3班（塩ノ原）車庫詰所</t>
  </si>
  <si>
    <t>逢瀬町河内字藤田204</t>
  </si>
  <si>
    <t>逢瀬第2分団第3班（平内）車庫詰所</t>
  </si>
  <si>
    <t>逢瀬町河内字平内12-3</t>
  </si>
  <si>
    <t>片平第1分団第1班（中央）車庫詰所</t>
  </si>
  <si>
    <t>片平町字中町9-5</t>
  </si>
  <si>
    <t>片平第1分団第2班（岩倉）車庫詰所</t>
  </si>
  <si>
    <t>片平町字上居89-1</t>
  </si>
  <si>
    <t>片平第2分団第1班（田中）車庫詰所</t>
  </si>
  <si>
    <t>片平町字松22-1</t>
  </si>
  <si>
    <t>片平町字中川原107-1</t>
  </si>
  <si>
    <t>片平第2分団第3班（東庚坦原）車庫詰所</t>
  </si>
  <si>
    <t>片平町字庚坦原65、66</t>
  </si>
  <si>
    <t>喜久田第1分団第1班（堀之内）車庫詰所</t>
  </si>
  <si>
    <t>喜久田町堀之内字釜場東34-15</t>
  </si>
  <si>
    <t>喜久田第1分団第2班（北部）車庫詰所</t>
  </si>
  <si>
    <t>喜久田町堀之内字赤津前81-1</t>
  </si>
  <si>
    <t>喜久田第2分団第2班（久留米）車庫詰所</t>
  </si>
  <si>
    <t>喜久田町前田沢字坪子72-34</t>
  </si>
  <si>
    <t>喜久田第2分団第2班（前田沢）車庫詰所</t>
  </si>
  <si>
    <t>喜久田町前田沢一丁目41-1</t>
  </si>
  <si>
    <t>喜久田第3分団第1班（西原）車庫詰所</t>
  </si>
  <si>
    <t>喜久田町字松ケ作15-39</t>
  </si>
  <si>
    <t>喜久田第3分団第2班（鳥取）車庫詰所</t>
  </si>
  <si>
    <t>喜久田町早稲原字伝左エ門原3-4</t>
  </si>
  <si>
    <t>喜久田第3分団第2班（南部）車庫詰所</t>
  </si>
  <si>
    <t>喜久田町字遠北原3-27</t>
  </si>
  <si>
    <t>日和田第1分団第1班（北町）車庫詰所</t>
  </si>
  <si>
    <t>日和田町字日和田128</t>
  </si>
  <si>
    <t>日和田町高倉字高倉167</t>
  </si>
  <si>
    <t>日和田町梅沢字衛門次郎原2-87</t>
  </si>
  <si>
    <t>日和田町梅沢字白幡12</t>
  </si>
  <si>
    <t>日和田町八丁目字仲頃30-2</t>
  </si>
  <si>
    <t>日和田町字黒沢42-3</t>
  </si>
  <si>
    <t>日和田町字原12-269</t>
  </si>
  <si>
    <t>日和田町字北野26-12</t>
  </si>
  <si>
    <t>日和田町高倉字新田6-2</t>
  </si>
  <si>
    <t>富久山第1分団第1班（梅田）車庫詰所</t>
  </si>
  <si>
    <t>富久山町久保田字水口50</t>
  </si>
  <si>
    <t>富久山第1分団第2班（久保田）車庫詰所</t>
  </si>
  <si>
    <t>富久山町久保田字久保田90-1</t>
  </si>
  <si>
    <t>富久山第2分団第1班（支所前）車庫詰所</t>
  </si>
  <si>
    <t>富久山町福原字福原8-1</t>
  </si>
  <si>
    <t>※土地面積は、富久山コミュニティ消防センターに含む。</t>
    <rPh sb="1" eb="3">
      <t>トチ</t>
    </rPh>
    <rPh sb="3" eb="5">
      <t>メンセキ</t>
    </rPh>
    <rPh sb="7" eb="8">
      <t>トミ</t>
    </rPh>
    <rPh sb="8" eb="9">
      <t>ヒサ</t>
    </rPh>
    <rPh sb="9" eb="10">
      <t>ヤマ</t>
    </rPh>
    <rPh sb="16" eb="18">
      <t>ショウボウ</t>
    </rPh>
    <rPh sb="23" eb="24">
      <t>フク</t>
    </rPh>
    <phoneticPr fontId="25"/>
  </si>
  <si>
    <t>富久山第4分団第1班（北）車庫詰所</t>
  </si>
  <si>
    <t>富久山町北小泉字前田1-1</t>
  </si>
  <si>
    <t>旧富久山第3分団第1班（上）車庫詰所</t>
  </si>
  <si>
    <t>富久山町八山田字山崎60</t>
  </si>
  <si>
    <t>湖南第1分団第1班（秋山）車庫詰所</t>
  </si>
  <si>
    <t>湖南町赤津字砂子田161-1</t>
  </si>
  <si>
    <t>湖南第1分団第1班（赤津）車庫詰所</t>
  </si>
  <si>
    <t>湖南町赤津字北町4626-1</t>
  </si>
  <si>
    <t>湖南第1分団第2班（東岐）車庫詰所</t>
  </si>
  <si>
    <t>湖南町赤津字辰巳ケ沢2442</t>
  </si>
  <si>
    <t>湖南町福良字荒町268-5</t>
  </si>
  <si>
    <t>湖南第2分団第2班（余郷新田）車庫詰所</t>
  </si>
  <si>
    <t>湖南町福良字北ノ入1769</t>
  </si>
  <si>
    <t>湖南第2分団第2班（両浜）車庫詰所</t>
  </si>
  <si>
    <t>湖南町福良字前田2-1</t>
  </si>
  <si>
    <t>湖南町福良字山神下7601-4</t>
  </si>
  <si>
    <t>湖南第3分団第1班（横町）車庫詰所</t>
  </si>
  <si>
    <t>湖南町三代字荒町1327-1</t>
  </si>
  <si>
    <t>湖南第3分団第1班（御代）車庫詰所</t>
  </si>
  <si>
    <t>湖南町三代字御代1196-1</t>
  </si>
  <si>
    <t>湖南第3分団第1班（中ノ入）車庫詰所</t>
  </si>
  <si>
    <t>湖南町三代字中ノ入2619-3</t>
  </si>
  <si>
    <t>湖南第4分団第1班（下町）車庫詰所</t>
  </si>
  <si>
    <t>湖南町中野字堰内2495-4</t>
  </si>
  <si>
    <t>湖南第4分団第1班（上町）車庫詰所</t>
  </si>
  <si>
    <t>湖南町中野字堰内2659</t>
  </si>
  <si>
    <t>湖南第4分団第2班（安佐野）車庫詰所</t>
  </si>
  <si>
    <t>湖南町中野字安佐野163</t>
  </si>
  <si>
    <t>湖南第5分団第1班（舟津）車庫詰所</t>
  </si>
  <si>
    <t>湖南町舟津字舟津849-4</t>
  </si>
  <si>
    <t>湖南第5分団第2班（横沢）車庫詰所</t>
  </si>
  <si>
    <t>湖南町横沢字屋敷2544-1</t>
  </si>
  <si>
    <t>湖南第5分団第2班（舘）車庫詰所</t>
  </si>
  <si>
    <t>湖南町舘字伊勢ノ前1236-1</t>
  </si>
  <si>
    <t>湖南第5分団第3班（浜路）車庫詰所</t>
  </si>
  <si>
    <t>湖南町浜路字稲宝595</t>
  </si>
  <si>
    <t>※土地面積は、熱海消防センターに含む。</t>
    <rPh sb="1" eb="3">
      <t>トチ</t>
    </rPh>
    <rPh sb="3" eb="5">
      <t>メンセキ</t>
    </rPh>
    <rPh sb="7" eb="9">
      <t>アタミ</t>
    </rPh>
    <rPh sb="9" eb="11">
      <t>ショウボウ</t>
    </rPh>
    <rPh sb="16" eb="17">
      <t>フク</t>
    </rPh>
    <phoneticPr fontId="25"/>
  </si>
  <si>
    <t>熱海第1分団第2班（荒町）車庫詰所</t>
  </si>
  <si>
    <t>熱海町熱海五丁目97</t>
  </si>
  <si>
    <t>熱海第1分団第3班（中山）車庫詰所</t>
  </si>
  <si>
    <t>熱海町中山字城ノ脇113-1</t>
  </si>
  <si>
    <t>熱海第1分団第3班（竹ノ内）車庫詰所</t>
    <rPh sb="10" eb="11">
      <t>タケ</t>
    </rPh>
    <rPh sb="12" eb="13">
      <t>ウチ</t>
    </rPh>
    <phoneticPr fontId="24"/>
  </si>
  <si>
    <t>熱海町安子島字竹ノ内134</t>
    <phoneticPr fontId="24"/>
  </si>
  <si>
    <t>熱海第2分団第1班（上高玉）車庫詰所</t>
  </si>
  <si>
    <t>熱海町高玉字北田仲68-6</t>
  </si>
  <si>
    <t>熱海第2分団第2班（下高玉）車庫詰所</t>
  </si>
  <si>
    <t>熱海町高玉字南梨子平56-2</t>
  </si>
  <si>
    <t>熱海第2分団第2班（七瀬）車庫詰所</t>
  </si>
  <si>
    <t>熱海町高玉字七瀬20-1</t>
  </si>
  <si>
    <t>熱海第2分団第2班（仲当）車庫詰所</t>
  </si>
  <si>
    <t>熱海町高玉字仲当76</t>
  </si>
  <si>
    <t>熱海第2分団第3班（石筵1）車庫詰所</t>
  </si>
  <si>
    <t>熱海町石筵字真伏野7-2</t>
  </si>
  <si>
    <t>熱海第3分団第1班（安子ケ島1）車庫詰所</t>
  </si>
  <si>
    <t>熱海町安子島字町120</t>
  </si>
  <si>
    <t>熱海第3分団第2班（安子ケ島4）車庫詰所</t>
  </si>
  <si>
    <t>熱海町安子島字前田12-1</t>
  </si>
  <si>
    <t>熱海第3分団第3班（玉川）車庫詰所</t>
  </si>
  <si>
    <t>熱海第3分団第3班（青木葉）車庫詰所</t>
  </si>
  <si>
    <t>熱海町玉川字前田26-2</t>
  </si>
  <si>
    <t>熱海第4分団第1班（上伊豆島1）車庫詰所</t>
  </si>
  <si>
    <t>熱海町上伊豆島字上町55-2</t>
  </si>
  <si>
    <t>熱海第4分団第2班（下伊豆島1）車庫詰所</t>
  </si>
  <si>
    <t>熱海町下伊豆島字南田1</t>
  </si>
  <si>
    <t>熱海第4分団第3班（長橋1）車庫詰所</t>
  </si>
  <si>
    <t>熱海町長橋字舘81</t>
  </si>
  <si>
    <t>田村第1分団第1班（金屋）車庫詰所</t>
  </si>
  <si>
    <t>田村町金屋字杉ノ宮2-4</t>
  </si>
  <si>
    <t>田村第1分団第2班（下行合）車庫詰所</t>
  </si>
  <si>
    <t>田村町下行合字朝日舞469-1</t>
  </si>
  <si>
    <t>田村第1分団第2班（上行合）車庫詰所</t>
  </si>
  <si>
    <t>田村町上行合字亀河内133-1</t>
  </si>
  <si>
    <t>田村第1分団第3班（手代木）車庫詰所</t>
  </si>
  <si>
    <t>田村町手代木字舛内5-1</t>
  </si>
  <si>
    <t>田村第1分団第3班（小川）車庫詰所</t>
  </si>
  <si>
    <t>田村町小川字下田170</t>
  </si>
  <si>
    <t>田村第2分団第1班（守山）車庫詰所</t>
  </si>
  <si>
    <t>田村町守山字中町38-4</t>
  </si>
  <si>
    <t>田村第2分団第2班（岩作）車庫詰所</t>
  </si>
  <si>
    <t>田村町岩作字四十坦189-2</t>
  </si>
  <si>
    <t>田村第2分団第2班（大供）車庫詰所</t>
  </si>
  <si>
    <t>田村町大供字地蔵前9</t>
  </si>
  <si>
    <t>田村第2分団第3班（金沢）車庫詰所</t>
  </si>
  <si>
    <t>田村町金沢字高屋敷196-2</t>
  </si>
  <si>
    <t>田村第2分団第3班（細田）車庫詰所</t>
  </si>
  <si>
    <t>田村町細田字時内150-1</t>
  </si>
  <si>
    <t>田村第3分団第1班（山中）車庫詰所</t>
  </si>
  <si>
    <t>田村町山中字本郷34</t>
  </si>
  <si>
    <t>田村町山中字枇杷沢289-414</t>
    <phoneticPr fontId="24"/>
  </si>
  <si>
    <t>田村第3分団第1班（大善寺）車庫詰所</t>
  </si>
  <si>
    <t>田村町大善寺字上新屋敷7-4</t>
  </si>
  <si>
    <t>田村第3分団第2班（徳定）車庫詰所</t>
  </si>
  <si>
    <t>田村町徳定字蚕沢103</t>
  </si>
  <si>
    <t>田村第3分団第3班（御代田）車庫詰所</t>
  </si>
  <si>
    <t>田村町御代田字守山道16-1</t>
  </si>
  <si>
    <t>田村第3分団第3班（正直）車庫詰所</t>
  </si>
  <si>
    <t>田村町正直字南14-10</t>
  </si>
  <si>
    <t>田村第4分団第1班（谷田川）車庫詰所</t>
  </si>
  <si>
    <t>田村町谷田川字宮ノ下10-3</t>
  </si>
  <si>
    <t>田村第4分団第1班（谷田川）車庫</t>
  </si>
  <si>
    <t>田村町谷田川字東曲渕40</t>
  </si>
  <si>
    <t>田村町下道渡字浜井場155-1</t>
  </si>
  <si>
    <t>田村第5分団第1班（田母神以市）車庫詰所</t>
  </si>
  <si>
    <t>田村町田母神字以市52-6</t>
  </si>
  <si>
    <t>田村第5分団第1班（田母神宮ノ前）車庫詰所</t>
  </si>
  <si>
    <t>田村町田母神字宮ノ前15-1</t>
  </si>
  <si>
    <t>田村第5分団第1班（田母神南ノ内）車庫詰所</t>
  </si>
  <si>
    <t>田村町田母神字南ノ内24-4</t>
  </si>
  <si>
    <t>田村第5分団第2班（糠塚）車庫詰所</t>
  </si>
  <si>
    <t>田村町糠塚字池尻316</t>
  </si>
  <si>
    <t>田村第5分団第3班（栃本）車庫詰所</t>
  </si>
  <si>
    <t>田村町栃本字坂ノ下69-1</t>
  </si>
  <si>
    <t>田村第5分団第4班（栃山神）車庫詰所</t>
  </si>
  <si>
    <t>田村町栃山神字千穂26-1</t>
  </si>
  <si>
    <t>田村第5分団第5班（川曲）車庫詰所</t>
  </si>
  <si>
    <t>田村町川曲字寺沢98</t>
  </si>
  <si>
    <t>中田第1分団第1班（柳橋）車庫詰所</t>
  </si>
  <si>
    <t>中田町柳橋字町向203-2</t>
  </si>
  <si>
    <t>中田第1分団第2班（中津川）車庫詰所</t>
  </si>
  <si>
    <t>中田町中津川字町40-3</t>
  </si>
  <si>
    <t>中田第1分団第3班（木目沢）車庫詰所</t>
  </si>
  <si>
    <t>中田町木目沢字道内120-1</t>
  </si>
  <si>
    <t>中田第2分団第1班（下枝1）車庫詰所</t>
  </si>
  <si>
    <t>中田町下枝字大平258-1</t>
  </si>
  <si>
    <t>中田第2分団第2班（下枝2）車庫詰所</t>
  </si>
  <si>
    <t>中田町下枝字大久保42-2</t>
  </si>
  <si>
    <t>※土地面積は、黒木消防センターに含む。</t>
    <rPh sb="1" eb="3">
      <t>トチ</t>
    </rPh>
    <rPh sb="3" eb="5">
      <t>メンセキ</t>
    </rPh>
    <rPh sb="16" eb="17">
      <t>フク</t>
    </rPh>
    <phoneticPr fontId="25"/>
  </si>
  <si>
    <t>中田第3分団第1班（高倉）車庫詰所</t>
  </si>
  <si>
    <t>中田町高倉字三渡79-5</t>
  </si>
  <si>
    <t>中田第3分団第2班（赤沼）車庫詰所</t>
  </si>
  <si>
    <t>中田町高倉字蔵屋敷19-3</t>
  </si>
  <si>
    <t>中田第3分団第3班（海老根）車庫詰所</t>
  </si>
  <si>
    <t>中田町海老根字石堂8-2</t>
  </si>
  <si>
    <t>中田第3分団第4班（上石）車庫詰所</t>
  </si>
  <si>
    <t>中田町上石字谷津248-1</t>
  </si>
  <si>
    <t>西田第1分団第1班（丹伊田西）車庫詰所</t>
  </si>
  <si>
    <t>西田町丹伊田字西荒井288-2</t>
  </si>
  <si>
    <t>西田第1分団第1班（丹伊田東）車庫詰所</t>
  </si>
  <si>
    <t>西田町丹伊田字大久保502-3</t>
  </si>
  <si>
    <t>西田第1分団第2班（高柴）車庫詰所</t>
  </si>
  <si>
    <t>西田町高柴字北ノ前146</t>
  </si>
  <si>
    <t>西田第1分団第3班（土棚）車庫詰所</t>
  </si>
  <si>
    <t>西田町土棚字式部内345-3</t>
  </si>
  <si>
    <t>西田第2分団第1班（大網）車庫詰所</t>
  </si>
  <si>
    <t>西田町鬼生田字新田84-1</t>
  </si>
  <si>
    <t>西田第2分団第1班（沢田）車庫詰所</t>
  </si>
  <si>
    <t>西田町鬼生田字里270-2</t>
  </si>
  <si>
    <t>西田第2分団第1班（町）車庫詰所</t>
  </si>
  <si>
    <t>西田町鬼生田字町101-6</t>
  </si>
  <si>
    <t>西田第3分団第2班（木村）車庫詰所</t>
  </si>
  <si>
    <t>西田町木村字津久田134</t>
  </si>
  <si>
    <t>西田第3分団第3班（芹沢）車庫詰所</t>
  </si>
  <si>
    <t>西田町芹沢字前田11</t>
  </si>
  <si>
    <t>西田第3分団第3班（根木屋）車庫詰所</t>
  </si>
  <si>
    <t>西田町根木屋字北山100-7</t>
  </si>
  <si>
    <t>芳賀小学校防災倉庫</t>
  </si>
  <si>
    <t>大槻ふれあいセンター防災倉庫</t>
  </si>
  <si>
    <t>※土地面積は、大槻ふれあいセンターに含む。</t>
    <rPh sb="1" eb="3">
      <t>トチ</t>
    </rPh>
    <rPh sb="3" eb="5">
      <t>メンセキ</t>
    </rPh>
    <rPh sb="7" eb="9">
      <t>オオツキ</t>
    </rPh>
    <rPh sb="18" eb="19">
      <t>フク</t>
    </rPh>
    <phoneticPr fontId="25"/>
  </si>
  <si>
    <t>富久山行政センター防災倉庫</t>
  </si>
  <si>
    <t>※土地面積は、富久山図書館に含む。</t>
    <rPh sb="1" eb="3">
      <t>トチ</t>
    </rPh>
    <rPh sb="3" eb="5">
      <t>メンセキ</t>
    </rPh>
    <rPh sb="7" eb="10">
      <t>フクヤマ</t>
    </rPh>
    <rPh sb="10" eb="13">
      <t>トショカン</t>
    </rPh>
    <rPh sb="14" eb="15">
      <t>フク</t>
    </rPh>
    <phoneticPr fontId="25"/>
  </si>
  <si>
    <t>田村行政センター防災倉庫</t>
  </si>
  <si>
    <t>田村町岩作字穂多礼57-1</t>
  </si>
  <si>
    <t>※土地面積は、田村行政センターに含む。</t>
    <rPh sb="1" eb="3">
      <t>トチ</t>
    </rPh>
    <rPh sb="3" eb="5">
      <t>メンセキ</t>
    </rPh>
    <rPh sb="7" eb="9">
      <t>タムラ</t>
    </rPh>
    <rPh sb="9" eb="11">
      <t>ギョウセイ</t>
    </rPh>
    <rPh sb="16" eb="17">
      <t>フク</t>
    </rPh>
    <phoneticPr fontId="25"/>
  </si>
  <si>
    <t>水防センター</t>
  </si>
  <si>
    <t>富久山町久保田字中台12</t>
  </si>
  <si>
    <t>水防倉庫</t>
  </si>
  <si>
    <t>桜木二丁目8-6</t>
  </si>
  <si>
    <t>13 市営住宅</t>
  </si>
  <si>
    <t>鶴見坦市営住宅</t>
  </si>
  <si>
    <t>鶴見坦一丁目11-4</t>
  </si>
  <si>
    <t>日吉ケ丘市営住宅</t>
  </si>
  <si>
    <t>富田町日吉ケ丘49</t>
  </si>
  <si>
    <t>希望ケ丘市営住宅</t>
  </si>
  <si>
    <t>希望ケ丘12</t>
  </si>
  <si>
    <t>緑ケ丘市営住宅</t>
  </si>
  <si>
    <t>緑ケ丘西一丁目14-1</t>
  </si>
  <si>
    <t>緑ケ丘東市営住宅</t>
  </si>
  <si>
    <t>緑ケ丘東五丁目1-1</t>
  </si>
  <si>
    <t>堀切西市営住宅</t>
  </si>
  <si>
    <t>大槻町字堀切西2-5</t>
  </si>
  <si>
    <t>西ノ宮西市営住宅</t>
  </si>
  <si>
    <t>大槻町字西ノ宮58-1</t>
  </si>
  <si>
    <t>中ノ平市営住宅</t>
  </si>
  <si>
    <t>大槻町字中ノ平59</t>
  </si>
  <si>
    <t>新池下市営住宅</t>
  </si>
  <si>
    <t>大槻町字新池下3</t>
  </si>
  <si>
    <t>仁池向市営住宅</t>
  </si>
  <si>
    <t>大槻町字仁池向1</t>
  </si>
  <si>
    <t>小山田市営住宅</t>
  </si>
  <si>
    <t>大槻町字小山田前12</t>
  </si>
  <si>
    <t>小山田第二市営住宅</t>
  </si>
  <si>
    <t>大槻町字小山田前3</t>
  </si>
  <si>
    <t>小山田西市営住宅</t>
  </si>
  <si>
    <t>大槻町字小山田西13</t>
  </si>
  <si>
    <t>長久保市営住宅</t>
  </si>
  <si>
    <t>安積町長久保二丁目1-2</t>
  </si>
  <si>
    <t>安積市営住宅</t>
  </si>
  <si>
    <t>安積町笹川字西長久保64-1/104-1</t>
    <phoneticPr fontId="25"/>
  </si>
  <si>
    <t>荒池淵市営住宅</t>
  </si>
  <si>
    <t>安積町笹川字荒池渕11-3</t>
  </si>
  <si>
    <t>大洲河原市営住宅（第二）</t>
  </si>
  <si>
    <t>安積町日出山字大洲河原1</t>
  </si>
  <si>
    <t>千杯田市営住宅（第一）</t>
  </si>
  <si>
    <t>喜久田町堀之内字千杯田1</t>
  </si>
  <si>
    <t>千杯田市営住宅（第二）</t>
  </si>
  <si>
    <t>広野入市営住宅</t>
  </si>
  <si>
    <t>日和田町字広野入58-3</t>
  </si>
  <si>
    <t>三本松市営住宅</t>
  </si>
  <si>
    <t>日和田町字三本松78</t>
  </si>
  <si>
    <t>新田市営住宅</t>
  </si>
  <si>
    <t>日和田町高倉字新田2</t>
  </si>
  <si>
    <t>高倉市営住宅</t>
  </si>
  <si>
    <t>日和田町高倉字町裏57</t>
  </si>
  <si>
    <t>大原ふれあい市営住宅</t>
  </si>
  <si>
    <t>富久山町久保田字大原123-1</t>
  </si>
  <si>
    <t>※土地面積は、富久山デイ・サービスセンターを含む。</t>
    <rPh sb="1" eb="3">
      <t>トチ</t>
    </rPh>
    <rPh sb="3" eb="5">
      <t>メンセキ</t>
    </rPh>
    <rPh sb="22" eb="23">
      <t>フク</t>
    </rPh>
    <phoneticPr fontId="25"/>
  </si>
  <si>
    <t>古町市営住宅</t>
  </si>
  <si>
    <t>富久山町久保田字古町137-1</t>
  </si>
  <si>
    <t>道ノ窪市営住宅（第一）</t>
    <phoneticPr fontId="24"/>
  </si>
  <si>
    <t>富久山町福原字道ノ窪53</t>
  </si>
  <si>
    <t>大師前市営住宅</t>
  </si>
  <si>
    <t>富久山町福原字大師前42</t>
  </si>
  <si>
    <t>陣場市営住宅</t>
  </si>
  <si>
    <t>富久山町福原字陣場1</t>
  </si>
  <si>
    <t>八山田四丁目市営住宅</t>
  </si>
  <si>
    <t>八山田四丁目24</t>
  </si>
  <si>
    <t>太田道上市営住宅</t>
  </si>
  <si>
    <t>湖南町舟津字太田道上2964-1</t>
  </si>
  <si>
    <t>朝日市営住宅</t>
    <phoneticPr fontId="24"/>
  </si>
  <si>
    <t>湖南町福良字朝日9191</t>
  </si>
  <si>
    <t>熱海六丁目市営住宅</t>
  </si>
  <si>
    <t>熱海町熱海六丁目65</t>
  </si>
  <si>
    <t>対面原市営住宅</t>
  </si>
  <si>
    <t>熱海町玉川字対面原20</t>
  </si>
  <si>
    <t>松ケ岡市営住宅</t>
  </si>
  <si>
    <t>田村町山中字日照田122</t>
  </si>
  <si>
    <t>緑ケ岡市営住宅</t>
  </si>
  <si>
    <t>田村町正直字南99</t>
  </si>
  <si>
    <t>芹沢市営住宅</t>
  </si>
  <si>
    <t>西田町芹沢字川前191-3</t>
  </si>
  <si>
    <t>14 清掃関係施設</t>
  </si>
  <si>
    <t>河内クリーンセンター</t>
  </si>
  <si>
    <t>逢瀬町河内字西午房沢59</t>
  </si>
  <si>
    <t>河内埋立処分場</t>
  </si>
  <si>
    <t>逢瀬町河内字伏丑3</t>
  </si>
  <si>
    <t>富久山クリーンセンター</t>
  </si>
  <si>
    <t>富久山町福原字北畑1-2</t>
  </si>
  <si>
    <t>富久山クリーンセンター衛生処理センター</t>
  </si>
  <si>
    <t>富久山町福原字北畑40-1</t>
  </si>
  <si>
    <t>15 公衆便所</t>
  </si>
  <si>
    <t>舘浜便所</t>
  </si>
  <si>
    <t>湖南町舘字浜前607-1</t>
  </si>
  <si>
    <t>高柴デコ屋敷観光用トイレ</t>
  </si>
  <si>
    <t>西田町高柴字舘野48-3</t>
  </si>
  <si>
    <t>笹原川千本桜トイレ</t>
  </si>
  <si>
    <t>三穂田町下守屋字前田87-129-1</t>
  </si>
  <si>
    <t>うねめ公衆便所</t>
  </si>
  <si>
    <t>片平町字山田下34</t>
  </si>
  <si>
    <t>安積永盛駅西公衆便所</t>
  </si>
  <si>
    <t>安積二丁目320</t>
  </si>
  <si>
    <t>稲荷公衆便所</t>
  </si>
  <si>
    <t>清水台一丁目160</t>
  </si>
  <si>
    <t>横沢第一公衆便所</t>
  </si>
  <si>
    <t>横沢第二公衆便所</t>
  </si>
  <si>
    <t>開成第一公衆便所</t>
  </si>
  <si>
    <t>開成三丁目336-1</t>
  </si>
  <si>
    <t>開成第二公衆便所</t>
  </si>
  <si>
    <t>開成三丁目319-1</t>
  </si>
  <si>
    <t>舘浜第一公衆便所</t>
  </si>
  <si>
    <t>舘浜第二公衆便所</t>
  </si>
  <si>
    <t>久留米公衆便所</t>
  </si>
  <si>
    <t>久留米三丁目51-3</t>
  </si>
  <si>
    <t>御霊櫃峠公衆便所</t>
  </si>
  <si>
    <t>逢瀬町多田野字片平萱1-2</t>
  </si>
  <si>
    <t>秋山浜第三公衆便所</t>
  </si>
  <si>
    <t>舟津第三公衆便所</t>
  </si>
  <si>
    <t>舟津第二公衆便所</t>
  </si>
  <si>
    <t>舟津浜公衆便所</t>
  </si>
  <si>
    <t>湖南町舟津字浜前137-7</t>
  </si>
  <si>
    <t>小磯公衆便所</t>
  </si>
  <si>
    <t>湖南町舟津字小磯5100-2</t>
  </si>
  <si>
    <t>清水台公衆便所</t>
  </si>
  <si>
    <t>清水台一丁目6-26</t>
  </si>
  <si>
    <t>石筵公衆便所</t>
  </si>
  <si>
    <t>熱海町石筵字萩岡61</t>
  </si>
  <si>
    <t>雪村公衆便所</t>
  </si>
  <si>
    <t>西田町大田字雪村61</t>
  </si>
  <si>
    <t>中ノ沢公衆便所</t>
  </si>
  <si>
    <t>湖南町舟津字中ノ沢5141</t>
  </si>
  <si>
    <t>福良浜公衆便所</t>
  </si>
  <si>
    <t>ペグマタイト岩脈駐車場トイレ</t>
    <rPh sb="6" eb="8">
      <t>ガンミャク</t>
    </rPh>
    <rPh sb="8" eb="11">
      <t>チュウシャジョウ</t>
    </rPh>
    <phoneticPr fontId="24"/>
  </si>
  <si>
    <t>郡山市西田町　丹伊田字宮作51-1</t>
    <phoneticPr fontId="24"/>
  </si>
  <si>
    <t>S造・SL造</t>
    <rPh sb="1" eb="2">
      <t>ヅクリ</t>
    </rPh>
    <rPh sb="5" eb="6">
      <t>ヅクリ</t>
    </rPh>
    <phoneticPr fontId="24"/>
  </si>
  <si>
    <t>中山宿駅公衆便所</t>
    <rPh sb="3" eb="4">
      <t>エキ</t>
    </rPh>
    <rPh sb="4" eb="6">
      <t>コウシュウ</t>
    </rPh>
    <rPh sb="6" eb="8">
      <t>ベンジョ</t>
    </rPh>
    <phoneticPr fontId="24"/>
  </si>
  <si>
    <t>熱海町中山字早稲田30-7</t>
    <rPh sb="0" eb="2">
      <t>アタミ</t>
    </rPh>
    <rPh sb="2" eb="3">
      <t>マチ</t>
    </rPh>
    <rPh sb="3" eb="5">
      <t>ナカヤマ</t>
    </rPh>
    <rPh sb="5" eb="6">
      <t>アザ</t>
    </rPh>
    <rPh sb="6" eb="9">
      <t>ワセダ</t>
    </rPh>
    <phoneticPr fontId="24"/>
  </si>
  <si>
    <t>宇津峰公衆便所</t>
    <rPh sb="0" eb="2">
      <t>ウヅ</t>
    </rPh>
    <rPh sb="2" eb="3">
      <t>ミネ</t>
    </rPh>
    <rPh sb="3" eb="5">
      <t>コウシュウ</t>
    </rPh>
    <rPh sb="5" eb="7">
      <t>ベンジョ</t>
    </rPh>
    <phoneticPr fontId="24"/>
  </si>
  <si>
    <t>田村</t>
    <phoneticPr fontId="24"/>
  </si>
  <si>
    <t>田村町川曲字馬場平</t>
    <rPh sb="0" eb="3">
      <t>タムラマチ</t>
    </rPh>
    <rPh sb="3" eb="4">
      <t>カワ</t>
    </rPh>
    <rPh sb="4" eb="5">
      <t>マガ</t>
    </rPh>
    <rPh sb="5" eb="6">
      <t>アザ</t>
    </rPh>
    <rPh sb="6" eb="8">
      <t>ババ</t>
    </rPh>
    <rPh sb="8" eb="9">
      <t>タイラ</t>
    </rPh>
    <phoneticPr fontId="24"/>
  </si>
  <si>
    <t>16 その他施設</t>
  </si>
  <si>
    <t>郡山富田駅前広場</t>
    <rPh sb="0" eb="2">
      <t>コオリヤマ</t>
    </rPh>
    <rPh sb="2" eb="4">
      <t>トミタ</t>
    </rPh>
    <phoneticPr fontId="24"/>
  </si>
  <si>
    <t>富田</t>
    <phoneticPr fontId="24"/>
  </si>
  <si>
    <t>富田東一丁目1</t>
    <rPh sb="0" eb="2">
      <t>トミタ</t>
    </rPh>
    <rPh sb="2" eb="3">
      <t>ヒガシ</t>
    </rPh>
    <rPh sb="3" eb="6">
      <t>イッチョウメ</t>
    </rPh>
    <phoneticPr fontId="24"/>
  </si>
  <si>
    <t>郡山駅東口広場</t>
  </si>
  <si>
    <t>谷島町152</t>
  </si>
  <si>
    <t>※土地面積は、郡山駅東口自転車等駐輪場を含む。</t>
    <rPh sb="1" eb="3">
      <t>トチ</t>
    </rPh>
    <rPh sb="3" eb="5">
      <t>メンセキ</t>
    </rPh>
    <rPh sb="20" eb="21">
      <t>フク</t>
    </rPh>
    <phoneticPr fontId="25"/>
  </si>
  <si>
    <t>郡山駅前西口駅前広場</t>
  </si>
  <si>
    <t>駅前二丁目408-1</t>
  </si>
  <si>
    <t>安積永盛駅前広場</t>
  </si>
  <si>
    <t>笹川二丁目127-11</t>
  </si>
  <si>
    <t>※土地面積は、安積永盛駅西公衆便所、安積永盛駅西自転車等駐車場を含む。</t>
    <rPh sb="1" eb="3">
      <t>トチ</t>
    </rPh>
    <rPh sb="3" eb="5">
      <t>メンセキ</t>
    </rPh>
    <rPh sb="32" eb="33">
      <t>フク</t>
    </rPh>
    <phoneticPr fontId="25"/>
  </si>
  <si>
    <t>磐梯熱海駅前広場</t>
  </si>
  <si>
    <t>熱海町熱海三丁目342-2</t>
  </si>
  <si>
    <t>※土地面積は、磐梯熱海温泉駅前足湯を含む。</t>
    <rPh sb="1" eb="3">
      <t>トチ</t>
    </rPh>
    <rPh sb="3" eb="5">
      <t>メンセキ</t>
    </rPh>
    <rPh sb="18" eb="19">
      <t>フク</t>
    </rPh>
    <phoneticPr fontId="25"/>
  </si>
  <si>
    <t>桑野二丁目倉庫</t>
  </si>
  <si>
    <t>桑野二丁目35-4</t>
  </si>
  <si>
    <t>朝日二丁目車庫</t>
  </si>
  <si>
    <t>朝日二丁目32-2</t>
  </si>
  <si>
    <t>旧逢瀬行政センター倉庫</t>
  </si>
  <si>
    <t>湖南行政センター倉庫（旧職員住宅）</t>
  </si>
  <si>
    <t>湖南町福良字浦町前8403-3</t>
  </si>
  <si>
    <t>旧西田行政センター跡地倉庫</t>
    <rPh sb="0" eb="1">
      <t>キュウ</t>
    </rPh>
    <phoneticPr fontId="25"/>
  </si>
  <si>
    <t>西田町三町目字桜内 470-1</t>
  </si>
  <si>
    <t>舟津除雪車庫</t>
  </si>
  <si>
    <t>湖南町舟津字舟津684-3</t>
  </si>
  <si>
    <t>熱海温泉事業所</t>
  </si>
  <si>
    <t>※土地面積は、磐梯熱海温泉足湯を含む。</t>
    <rPh sb="1" eb="3">
      <t>トチ</t>
    </rPh>
    <rPh sb="3" eb="5">
      <t>メンセキ</t>
    </rPh>
    <rPh sb="16" eb="17">
      <t>フク</t>
    </rPh>
    <phoneticPr fontId="25"/>
  </si>
  <si>
    <t>環境保全センター</t>
  </si>
  <si>
    <t>朝日三丁目5-7</t>
  </si>
  <si>
    <t>郡山駅西口第一自転車等駐車場</t>
  </si>
  <si>
    <t>字燧田190</t>
  </si>
  <si>
    <t>郡山駅西口第二自転車等駐車場</t>
  </si>
  <si>
    <t>字東宿17-6</t>
  </si>
  <si>
    <t>郡山駅東口自転車等駐車場</t>
    <rPh sb="10" eb="11">
      <t>クルマ</t>
    </rPh>
    <phoneticPr fontId="24"/>
  </si>
  <si>
    <t>※土地面積は、郡山駅東口広場に含む。</t>
    <rPh sb="1" eb="3">
      <t>トチ</t>
    </rPh>
    <rPh sb="3" eb="5">
      <t>メンセキ</t>
    </rPh>
    <rPh sb="7" eb="9">
      <t>コオリヤマ</t>
    </rPh>
    <rPh sb="9" eb="10">
      <t>エキ</t>
    </rPh>
    <rPh sb="10" eb="12">
      <t>ヒガシグチ</t>
    </rPh>
    <rPh sb="12" eb="14">
      <t>ヒロバ</t>
    </rPh>
    <rPh sb="15" eb="16">
      <t>フク</t>
    </rPh>
    <phoneticPr fontId="25"/>
  </si>
  <si>
    <t>舞木駅自転車等駐車場</t>
  </si>
  <si>
    <t>舞木町字平183-14</t>
  </si>
  <si>
    <t>安積永盛駅自転車等駐車場</t>
  </si>
  <si>
    <t>安積永盛駅西自転車等駐車場</t>
  </si>
  <si>
    <t>喜久田駅自転車等駐車場</t>
  </si>
  <si>
    <t>喜久田町堀之内字南椚内4-2</t>
  </si>
  <si>
    <t>日和田駅自転車等駐車場</t>
  </si>
  <si>
    <t>日和田町字小堰23-5</t>
  </si>
  <si>
    <t>磐梯熱海駅自転車等駐車場</t>
    <rPh sb="10" eb="11">
      <t>クルマ</t>
    </rPh>
    <phoneticPr fontId="24"/>
  </si>
  <si>
    <t>安子島駅自転車等駐車場</t>
    <rPh sb="9" eb="10">
      <t>クルマ</t>
    </rPh>
    <phoneticPr fontId="24"/>
  </si>
  <si>
    <t>熱海町安子島字出シ25-5</t>
  </si>
  <si>
    <t>中山宿駅自転車等駐車場</t>
  </si>
  <si>
    <t>熱海町中山字早稲田30-7</t>
  </si>
  <si>
    <t>磐城守山駅自転車等駐車場</t>
    <rPh sb="10" eb="11">
      <t>クルマ</t>
    </rPh>
    <phoneticPr fontId="24"/>
  </si>
  <si>
    <t>田村町岩作字西河原112-2</t>
  </si>
  <si>
    <t>谷田川駅自転車等駐車場</t>
    <rPh sb="9" eb="10">
      <t>クルマ</t>
    </rPh>
    <phoneticPr fontId="24"/>
  </si>
  <si>
    <t>田村町谷田川字荒小路8-7</t>
  </si>
  <si>
    <t>16 その他施設</t>
    <phoneticPr fontId="24"/>
  </si>
  <si>
    <t>富田</t>
    <phoneticPr fontId="24"/>
  </si>
  <si>
    <t>郡山駅西口駐車場</t>
  </si>
  <si>
    <t>字東宿44-4</t>
  </si>
  <si>
    <t>東山悠苑</t>
    <phoneticPr fontId="24"/>
  </si>
  <si>
    <t>田村町小川字石淵130</t>
  </si>
  <si>
    <t>東山霊園</t>
  </si>
  <si>
    <t>田村町小川字ヤシウリ5</t>
    <phoneticPr fontId="24"/>
  </si>
  <si>
    <t>※ランニングコストは公園部分の管理に関するコストを含む。</t>
    <phoneticPr fontId="25"/>
  </si>
  <si>
    <t>共用墓地</t>
  </si>
  <si>
    <t>旧市内</t>
    <phoneticPr fontId="25"/>
  </si>
  <si>
    <t>咲田一丁目132</t>
    <rPh sb="0" eb="1">
      <t>サ</t>
    </rPh>
    <rPh sb="1" eb="2">
      <t>タ</t>
    </rPh>
    <rPh sb="2" eb="5">
      <t>イッチョウメ</t>
    </rPh>
    <phoneticPr fontId="7"/>
  </si>
  <si>
    <t>ふれあい科学館</t>
  </si>
  <si>
    <t>駅前二丁目11-1</t>
  </si>
  <si>
    <t>美術館</t>
  </si>
  <si>
    <t>安原町字大谷地130-2</t>
  </si>
  <si>
    <t>安積大気汚染常時監視局</t>
  </si>
  <si>
    <t>安積三丁目73</t>
  </si>
  <si>
    <t>※土地面積は、桧ノ下公園に含む。</t>
    <rPh sb="1" eb="3">
      <t>トチ</t>
    </rPh>
    <rPh sb="3" eb="5">
      <t>メンセキ</t>
    </rPh>
    <rPh sb="7" eb="8">
      <t>ヒノキ</t>
    </rPh>
    <rPh sb="9" eb="10">
      <t>シタ</t>
    </rPh>
    <rPh sb="10" eb="12">
      <t>コウエン</t>
    </rPh>
    <rPh sb="13" eb="14">
      <t>フク</t>
    </rPh>
    <phoneticPr fontId="25"/>
  </si>
  <si>
    <t>堤下大気汚染常時監視局</t>
  </si>
  <si>
    <t>※土地面積は、橘小学校に含む。</t>
    <rPh sb="1" eb="3">
      <t>トチ</t>
    </rPh>
    <rPh sb="3" eb="5">
      <t>メンセキ</t>
    </rPh>
    <rPh sb="7" eb="8">
      <t>タチバナ</t>
    </rPh>
    <rPh sb="8" eb="11">
      <t>ショウガッコウ</t>
    </rPh>
    <rPh sb="12" eb="13">
      <t>フク</t>
    </rPh>
    <phoneticPr fontId="25"/>
  </si>
  <si>
    <t>日和田大気汚染常時監視局</t>
  </si>
  <si>
    <t>芳賀大気汚染常時監視局</t>
  </si>
  <si>
    <t>芳賀二丁目68ﾁｻｷ</t>
  </si>
  <si>
    <t>※土地面積は、芳賀公民館に含む。</t>
    <rPh sb="1" eb="3">
      <t>トチ</t>
    </rPh>
    <rPh sb="3" eb="5">
      <t>メンセキ</t>
    </rPh>
    <rPh sb="7" eb="9">
      <t>ハガ</t>
    </rPh>
    <rPh sb="9" eb="12">
      <t>コウミンカン</t>
    </rPh>
    <rPh sb="13" eb="14">
      <t>フク</t>
    </rPh>
    <phoneticPr fontId="24"/>
  </si>
  <si>
    <t>台新大気汚染常時監視局</t>
  </si>
  <si>
    <t>※土地面積は、台新公園に含む。</t>
    <rPh sb="1" eb="3">
      <t>トチ</t>
    </rPh>
    <rPh sb="3" eb="5">
      <t>メンセキ</t>
    </rPh>
    <rPh sb="12" eb="13">
      <t>フク</t>
    </rPh>
    <phoneticPr fontId="25"/>
  </si>
  <si>
    <t>中央デイ・サービスセンター</t>
    <rPh sb="0" eb="2">
      <t>チュウオウ</t>
    </rPh>
    <phoneticPr fontId="25"/>
  </si>
  <si>
    <t>富久山デイ・サービスセンター</t>
    <phoneticPr fontId="24"/>
  </si>
  <si>
    <t>※土地面積は、大原ふれあい市営住宅に含む。</t>
    <rPh sb="1" eb="3">
      <t>トチ</t>
    </rPh>
    <rPh sb="3" eb="5">
      <t>メンセキ</t>
    </rPh>
    <rPh sb="18" eb="19">
      <t>フク</t>
    </rPh>
    <phoneticPr fontId="25"/>
  </si>
  <si>
    <t>湖南デイ・サービスセンター</t>
    <phoneticPr fontId="25"/>
  </si>
  <si>
    <t>※土地面積は、市民福祉センター（サニー・ランド湖南）に含む。</t>
    <rPh sb="1" eb="3">
      <t>トチ</t>
    </rPh>
    <rPh sb="3" eb="5">
      <t>メンセキ</t>
    </rPh>
    <rPh sb="7" eb="9">
      <t>シミン</t>
    </rPh>
    <rPh sb="9" eb="11">
      <t>フクシ</t>
    </rPh>
    <rPh sb="23" eb="25">
      <t>コナン</t>
    </rPh>
    <rPh sb="27" eb="28">
      <t>フク</t>
    </rPh>
    <phoneticPr fontId="25"/>
  </si>
  <si>
    <t>保健所</t>
  </si>
  <si>
    <t>朝日二丁目66</t>
  </si>
  <si>
    <t>郡山駅前健康相談センター</t>
    <phoneticPr fontId="24"/>
  </si>
  <si>
    <t>食肉衛生検査所</t>
  </si>
  <si>
    <t>富久山町久保田字古坦95-2</t>
  </si>
  <si>
    <t>園芸振興センター</t>
  </si>
  <si>
    <t>農産加工センター</t>
  </si>
  <si>
    <t>逢瀬町多田野字南原17</t>
  </si>
  <si>
    <t>総合地方卸売市場</t>
  </si>
  <si>
    <t>大槻町字向原114</t>
  </si>
  <si>
    <t>中学校給食センター</t>
  </si>
  <si>
    <t>富久山町久保田字太郎殿前202</t>
  </si>
  <si>
    <t>中学校第二給食センター</t>
  </si>
  <si>
    <t>片平町字的場63</t>
  </si>
  <si>
    <t>高等職業能力開発校</t>
    <phoneticPr fontId="24"/>
  </si>
  <si>
    <t>長者三丁目2-19</t>
  </si>
  <si>
    <t>有</t>
  </si>
  <si>
    <t>なし</t>
  </si>
  <si>
    <t>W造</t>
    <phoneticPr fontId="25"/>
  </si>
  <si>
    <t>-</t>
    <phoneticPr fontId="25"/>
  </si>
  <si>
    <t>上下水道局庁舎</t>
    <rPh sb="0" eb="2">
      <t>ジョウゲ</t>
    </rPh>
    <rPh sb="2" eb="5">
      <t>スイドウキョク</t>
    </rPh>
    <rPh sb="5" eb="7">
      <t>チョウシャ</t>
    </rPh>
    <phoneticPr fontId="26"/>
  </si>
  <si>
    <t>荒井浄水場</t>
    <rPh sb="0" eb="2">
      <t>アライ</t>
    </rPh>
    <rPh sb="2" eb="5">
      <t>ジョウスイジョウ</t>
    </rPh>
    <phoneticPr fontId="26"/>
  </si>
  <si>
    <t>三穂田増圧ポンプ場</t>
  </si>
  <si>
    <t>堀口浄水場</t>
    <rPh sb="0" eb="2">
      <t>ホリグチ</t>
    </rPh>
    <rPh sb="2" eb="5">
      <t>ジョウスイジョウ</t>
    </rPh>
    <phoneticPr fontId="26"/>
  </si>
  <si>
    <t>山田原増圧ポンプ場</t>
  </si>
  <si>
    <t>草倉沢増圧ポンプ場</t>
  </si>
  <si>
    <t>堀口浄水場沈砂池</t>
    <rPh sb="0" eb="2">
      <t>ホリグチ</t>
    </rPh>
    <rPh sb="2" eb="5">
      <t>ジョウスイジョウ</t>
    </rPh>
    <phoneticPr fontId="26"/>
  </si>
  <si>
    <t>堀口浄水場減勢槽</t>
    <rPh sb="0" eb="2">
      <t>ホリグチ</t>
    </rPh>
    <rPh sb="2" eb="5">
      <t>ジョウスイジョウ</t>
    </rPh>
    <phoneticPr fontId="26"/>
  </si>
  <si>
    <t>西部第二工業団地増圧ポンプ場</t>
  </si>
  <si>
    <t>長橋工業団地増圧ポンプ場</t>
  </si>
  <si>
    <t>新池下増圧ポンプ場</t>
  </si>
  <si>
    <t>高森増圧ポンプ場</t>
  </si>
  <si>
    <t>玉川増圧ポンプ場</t>
  </si>
  <si>
    <t>熱海増圧ポンプ場</t>
  </si>
  <si>
    <t>上道渡ポンプ場</t>
  </si>
  <si>
    <t>川曲ポンプ場</t>
  </si>
  <si>
    <t>大田第一増圧ポンプ場</t>
  </si>
  <si>
    <t>大田第二増圧ポンプ場</t>
  </si>
  <si>
    <t>西田三町目増圧ポンプ場</t>
  </si>
  <si>
    <t>根木屋増圧ポンプ場</t>
  </si>
  <si>
    <t>鬼生田増圧ポンプ場</t>
  </si>
  <si>
    <t>上石中継ポンプ場</t>
  </si>
  <si>
    <t>阿久津地区農業集落排水処理施設</t>
  </si>
  <si>
    <t>水門町ポンプ場</t>
  </si>
  <si>
    <t>行合橋中継ポンプ場</t>
  </si>
  <si>
    <t>せせらぎこみち（せせらぎプラント）</t>
  </si>
  <si>
    <t>古川ポンプ場</t>
  </si>
  <si>
    <t>字古川9-4</t>
  </si>
  <si>
    <t>横塚ポンプ場</t>
  </si>
  <si>
    <t>川田地区農業集落排水処理施設</t>
  </si>
  <si>
    <t>富岡地区農業集落排水処理施設</t>
  </si>
  <si>
    <t>鍋山地区農業集落排水処理施設</t>
  </si>
  <si>
    <t>多田野地区農業集落排水処理施設</t>
  </si>
  <si>
    <t>河内地区農業集落排水処理施設</t>
  </si>
  <si>
    <t>片平地区農業集落排水処理施設</t>
  </si>
  <si>
    <t>前田沢地区農業集落排水処理施設</t>
  </si>
  <si>
    <t>早稲原地区農業集落排水処理施設</t>
  </si>
  <si>
    <t>古坦ポンプ場</t>
  </si>
  <si>
    <t>中山地区農業集落排水処理施設</t>
  </si>
  <si>
    <t>上伊豆島地区農業集落排水処理施設</t>
  </si>
  <si>
    <t>小川地区農業集落排水処理施設</t>
  </si>
  <si>
    <t>三町目地区農業集落排水処理施設</t>
  </si>
  <si>
    <t>木村・小泉地区農業集落排水処理施設</t>
  </si>
  <si>
    <t>H30取得</t>
    <rPh sb="3" eb="5">
      <t>シュトク</t>
    </rPh>
    <phoneticPr fontId="25"/>
  </si>
  <si>
    <t>熱海</t>
    <phoneticPr fontId="25"/>
  </si>
  <si>
    <t>エレベーター</t>
    <phoneticPr fontId="9"/>
  </si>
  <si>
    <t>エレベーター</t>
    <phoneticPr fontId="13"/>
  </si>
  <si>
    <t>H30取得</t>
    <rPh sb="3" eb="5">
      <t>シュトク</t>
    </rPh>
    <phoneticPr fontId="9"/>
  </si>
  <si>
    <t>８ 放課後児童クラブ等</t>
    <phoneticPr fontId="9"/>
  </si>
  <si>
    <t>８ 放課後児童クラブ等</t>
    <phoneticPr fontId="9"/>
  </si>
  <si>
    <t>８ 放課後児童クラブ等</t>
    <phoneticPr fontId="9"/>
  </si>
  <si>
    <t>H30取得？</t>
    <rPh sb="3" eb="5">
      <t>シュトク</t>
    </rPh>
    <phoneticPr fontId="9"/>
  </si>
  <si>
    <t>８ 放課後児童クラブ等</t>
    <phoneticPr fontId="9"/>
  </si>
  <si>
    <t>富田町字大十内85-5</t>
    <rPh sb="0" eb="3">
      <t>トミタマチ</t>
    </rPh>
    <rPh sb="3" eb="4">
      <t>アザ</t>
    </rPh>
    <rPh sb="4" eb="5">
      <t>ダイ</t>
    </rPh>
    <rPh sb="5" eb="6">
      <t>ジュウ</t>
    </rPh>
    <rPh sb="6" eb="7">
      <t>ウチ</t>
    </rPh>
    <phoneticPr fontId="9"/>
  </si>
  <si>
    <t>１ 集会施設</t>
    <phoneticPr fontId="9"/>
  </si>
  <si>
    <t>熱海多目的交流施設</t>
    <rPh sb="0" eb="2">
      <t>アタミ</t>
    </rPh>
    <rPh sb="2" eb="5">
      <t>タモクテキ</t>
    </rPh>
    <rPh sb="5" eb="7">
      <t>コウリュウ</t>
    </rPh>
    <rPh sb="7" eb="9">
      <t>シセツ</t>
    </rPh>
    <phoneticPr fontId="9"/>
  </si>
  <si>
    <t>熱海</t>
    <phoneticPr fontId="9"/>
  </si>
  <si>
    <t>エレベーター設置の有無（設置有の場合は○を記載）</t>
    <rPh sb="6" eb="8">
      <t>セッチ</t>
    </rPh>
    <rPh sb="9" eb="11">
      <t>ウム</t>
    </rPh>
    <rPh sb="12" eb="14">
      <t>セッチ</t>
    </rPh>
    <rPh sb="14" eb="15">
      <t>アリ</t>
    </rPh>
    <rPh sb="16" eb="18">
      <t>バアイ</t>
    </rPh>
    <rPh sb="21" eb="23">
      <t>キサイ</t>
    </rPh>
    <phoneticPr fontId="9"/>
  </si>
  <si>
    <t>熱海町熱海二丁目15-1</t>
    <phoneticPr fontId="25"/>
  </si>
  <si>
    <t>※移転</t>
    <rPh sb="1" eb="3">
      <t>イテン</t>
    </rPh>
    <phoneticPr fontId="25"/>
  </si>
  <si>
    <t>○</t>
    <phoneticPr fontId="25"/>
  </si>
  <si>
    <t>５ 集客施設</t>
    <phoneticPr fontId="25"/>
  </si>
  <si>
    <t>磐梯熱海観光物産館</t>
    <rPh sb="0" eb="4">
      <t>バンダイアタミ</t>
    </rPh>
    <rPh sb="4" eb="6">
      <t>カンコウ</t>
    </rPh>
    <rPh sb="6" eb="9">
      <t>ブッサンカン</t>
    </rPh>
    <phoneticPr fontId="25"/>
  </si>
  <si>
    <t>※土地面積は、熱海多目的交流施設に含む。</t>
    <rPh sb="7" eb="9">
      <t>アタミ</t>
    </rPh>
    <rPh sb="9" eb="12">
      <t>タモクテキ</t>
    </rPh>
    <rPh sb="12" eb="14">
      <t>コウリュウ</t>
    </rPh>
    <rPh sb="14" eb="16">
      <t>シセツ</t>
    </rPh>
    <phoneticPr fontId="25"/>
  </si>
  <si>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6"/>
  </si>
  <si>
    <t>緑ケ丘ふれあいセンター：672.6㎡
緑ケ丘地域公民館：39.1㎡
緑ケ丘市民サービスセンター：88.2㎡≪庁舎等≫
中央図書館緑ケ丘分館：108.3㎡≪図書館≫</t>
    <phoneticPr fontId="25"/>
  </si>
  <si>
    <t>片平ふれあいセンター：2,193.3㎡
片平公民館：66.0㎡
農村交流センター：785.5㎡
片平行政センター：680.2㎡≪庁舎等≫
中央図書館片平分館：36.0㎡≪図書館≫</t>
    <phoneticPr fontId="25"/>
  </si>
  <si>
    <t>喜久田ふれあいセンター：1,022.3㎡
喜久田公民館：54.0㎡
喜久田地域交流センター：158.8㎡
喜久田行政センター：400.6㎡≪庁舎等≫
中央図書館喜久田分館：71.0㎡≪図書館≫</t>
    <phoneticPr fontId="25"/>
  </si>
  <si>
    <t>三穂田ふれあいセンター：1,034.9㎡
三穂田公民館鹿ノ崎分室：専有スペースなし
三穂田行政センター：392.7㎡≪庁舎等≫</t>
    <phoneticPr fontId="25"/>
  </si>
  <si>
    <t>水防センター：607.1㎡
福島河川国道事務所郡山出張所（国土交通省所有）：524.9㎡</t>
    <phoneticPr fontId="25"/>
  </si>
  <si>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rPh sb="91" eb="93">
      <t>シュウキャク</t>
    </rPh>
    <rPh sb="93" eb="95">
      <t>シセツ</t>
    </rPh>
    <phoneticPr fontId="25"/>
  </si>
  <si>
    <t>熱海多目的交流施設：1,824.1㎡
熱海公民館：41.0㎡≪集会施設≫
熱海行政センター：238.0㎡≪庁舎等≫
中央図書館熱海分館：102.0㎡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9">
      <t>バンダイアタミ</t>
    </rPh>
    <rPh sb="79" eb="81">
      <t>カンコウ</t>
    </rPh>
    <rPh sb="81" eb="84">
      <t>ブッサンカン</t>
    </rPh>
    <phoneticPr fontId="25"/>
  </si>
  <si>
    <t>熱海多目的交流施設：1,824.1㎡
熱海公民館：41.0㎡≪集会施設≫
熱海行政センター：238.0㎡≪庁舎等≫
中央図書館熱海分館：102.0㎡≪図書館≫
磐梯熱海観光物産館：507.0㎡</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8">
      <t>トショカン</t>
    </rPh>
    <rPh sb="80" eb="84">
      <t>バンダイアタミ</t>
    </rPh>
    <rPh sb="84" eb="86">
      <t>カンコウ</t>
    </rPh>
    <rPh sb="86" eb="89">
      <t>ブッサンカン</t>
    </rPh>
    <phoneticPr fontId="25"/>
  </si>
  <si>
    <t>熱海多目的交流施設：1,824.1㎡
熱海公民館：41.0㎡≪集会施設≫
熱海行政センター：238.0㎡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チュウオウ</t>
    </rPh>
    <rPh sb="55" eb="58">
      <t>トショカン</t>
    </rPh>
    <rPh sb="58" eb="60">
      <t>アタミ</t>
    </rPh>
    <rPh sb="60" eb="62">
      <t>ブンカン</t>
    </rPh>
    <rPh sb="70" eb="73">
      <t>トショカン</t>
    </rPh>
    <rPh sb="75" eb="79">
      <t>バンダイアタミ</t>
    </rPh>
    <rPh sb="79" eb="81">
      <t>カンコウ</t>
    </rPh>
    <rPh sb="81" eb="84">
      <t>ブッサンカン</t>
    </rPh>
    <phoneticPr fontId="25"/>
  </si>
  <si>
    <t>田村第3分団第1班（山中・枇杷沢）車庫詰所</t>
    <phoneticPr fontId="24"/>
  </si>
  <si>
    <t>布引高原公衆トイレ</t>
    <phoneticPr fontId="27"/>
  </si>
  <si>
    <t>湖南</t>
    <phoneticPr fontId="27"/>
  </si>
  <si>
    <t>湖南町赤津字西岐8124-1</t>
    <phoneticPr fontId="27"/>
  </si>
  <si>
    <t>RC造</t>
    <phoneticPr fontId="27"/>
  </si>
  <si>
    <t>市</t>
    <rPh sb="0" eb="1">
      <t>シ</t>
    </rPh>
    <phoneticPr fontId="27"/>
  </si>
  <si>
    <t>○</t>
    <phoneticPr fontId="25"/>
  </si>
  <si>
    <t>○</t>
    <phoneticPr fontId="25"/>
  </si>
  <si>
    <t>○</t>
    <phoneticPr fontId="25"/>
  </si>
  <si>
    <t>＜参考＞</t>
    <rPh sb="1" eb="3">
      <t>サンコウ</t>
    </rPh>
    <phoneticPr fontId="25"/>
  </si>
  <si>
    <t>施設コード</t>
    <rPh sb="0" eb="2">
      <t>シセツ</t>
    </rPh>
    <phoneticPr fontId="25"/>
  </si>
  <si>
    <t>001-001-010</t>
  </si>
  <si>
    <t>総務法務課</t>
  </si>
  <si>
    <t>001-001-020</t>
  </si>
  <si>
    <t>001-001-030</t>
  </si>
  <si>
    <t>001-001-040</t>
  </si>
  <si>
    <t>001-001-045</t>
  </si>
  <si>
    <t>001-001-055</t>
  </si>
  <si>
    <t>001-001-065</t>
  </si>
  <si>
    <t>001-001-070</t>
  </si>
  <si>
    <t>001-001-080</t>
  </si>
  <si>
    <t>001-001-090</t>
  </si>
  <si>
    <t>001-002-100</t>
  </si>
  <si>
    <t>001-002-110</t>
  </si>
  <si>
    <t>001-003-120</t>
  </si>
  <si>
    <t>防災危機管理課</t>
  </si>
  <si>
    <t>001-003-130</t>
  </si>
  <si>
    <t>001-004-140</t>
  </si>
  <si>
    <t>001-004-150</t>
  </si>
  <si>
    <t>001-004-160</t>
  </si>
  <si>
    <t>001-004-170</t>
  </si>
  <si>
    <t>001-004-180</t>
  </si>
  <si>
    <t>001-004-190</t>
  </si>
  <si>
    <t>001-008-195</t>
  </si>
  <si>
    <t>男女共同参画課</t>
  </si>
  <si>
    <t>001-008-215</t>
  </si>
  <si>
    <t>市民課</t>
  </si>
  <si>
    <t>001-008-220</t>
  </si>
  <si>
    <t>文化振興課</t>
  </si>
  <si>
    <t>保健福祉総務課</t>
  </si>
  <si>
    <t>001-008-235</t>
  </si>
  <si>
    <t>001-008-245</t>
  </si>
  <si>
    <t>健康長寿課</t>
  </si>
  <si>
    <t>001-008-250</t>
  </si>
  <si>
    <t>001-008-255</t>
  </si>
  <si>
    <t>001-008-260</t>
  </si>
  <si>
    <t>001-005-265</t>
  </si>
  <si>
    <t>001-005-270</t>
  </si>
  <si>
    <t>001-005-275</t>
  </si>
  <si>
    <t>001-005-280</t>
  </si>
  <si>
    <t>001-005-290</t>
  </si>
  <si>
    <t>001-008-300</t>
  </si>
  <si>
    <t>農業政策課</t>
  </si>
  <si>
    <t>001-008-305</t>
  </si>
  <si>
    <t>農地課</t>
  </si>
  <si>
    <t>001-008-310</t>
  </si>
  <si>
    <t>001-008-315</t>
  </si>
  <si>
    <t>001-008-320</t>
  </si>
  <si>
    <t>公園緑地課</t>
  </si>
  <si>
    <t>001-006-330</t>
  </si>
  <si>
    <t>001-006-340</t>
  </si>
  <si>
    <t>001-006-345</t>
  </si>
  <si>
    <t>345</t>
  </si>
  <si>
    <t>001-006-350</t>
  </si>
  <si>
    <t>生涯学習課</t>
  </si>
  <si>
    <t>001-006-355</t>
  </si>
  <si>
    <t>001-006-360</t>
  </si>
  <si>
    <t>360</t>
  </si>
  <si>
    <t>001-006-365</t>
  </si>
  <si>
    <t>001-006-370</t>
  </si>
  <si>
    <t>001-006-375</t>
  </si>
  <si>
    <t>001-006-380</t>
  </si>
  <si>
    <t>001-006-385</t>
  </si>
  <si>
    <t>001-006-390</t>
  </si>
  <si>
    <t>001-006-395</t>
  </si>
  <si>
    <t>001-006-400</t>
  </si>
  <si>
    <t>001-006-405</t>
  </si>
  <si>
    <t>001-006-410</t>
  </si>
  <si>
    <t>410</t>
  </si>
  <si>
    <t>001-006-415</t>
  </si>
  <si>
    <t>420</t>
  </si>
  <si>
    <t>001-006-425</t>
  </si>
  <si>
    <t>001-006-430</t>
  </si>
  <si>
    <t>001-006-435</t>
  </si>
  <si>
    <t>001-006-445</t>
  </si>
  <si>
    <t>001-006-450</t>
  </si>
  <si>
    <t>001-006-455</t>
  </si>
  <si>
    <t>001-006-460</t>
  </si>
  <si>
    <t>001-006-465</t>
  </si>
  <si>
    <t>001-006-470</t>
  </si>
  <si>
    <t>001-006-475</t>
  </si>
  <si>
    <t>001-006-480</t>
  </si>
  <si>
    <t>001-006-485</t>
  </si>
  <si>
    <t>001-006-490</t>
  </si>
  <si>
    <t>001-006-500</t>
  </si>
  <si>
    <t>001-006-505</t>
  </si>
  <si>
    <t>001-006-510</t>
  </si>
  <si>
    <t>001-006-515</t>
  </si>
  <si>
    <t>001-006-520</t>
  </si>
  <si>
    <t>001-006-525</t>
  </si>
  <si>
    <t>001-006-530</t>
  </si>
  <si>
    <t>001-006-540</t>
  </si>
  <si>
    <t>001-006-550</t>
  </si>
  <si>
    <t>001-006-555</t>
  </si>
  <si>
    <t>001-006-560</t>
  </si>
  <si>
    <t>001-006-565</t>
  </si>
  <si>
    <t>001-006-570</t>
  </si>
  <si>
    <t>001-006-575</t>
  </si>
  <si>
    <t>001-006-585</t>
  </si>
  <si>
    <t>001-006-590</t>
  </si>
  <si>
    <t>001-006-595</t>
  </si>
  <si>
    <t>001-006-605</t>
  </si>
  <si>
    <t>001-006-610</t>
  </si>
  <si>
    <t>001-006-620</t>
  </si>
  <si>
    <t>001-006-625</t>
  </si>
  <si>
    <t>001-006-635</t>
  </si>
  <si>
    <t>001-006-640</t>
  </si>
  <si>
    <t>001-006-645</t>
  </si>
  <si>
    <t>001-006-650</t>
  </si>
  <si>
    <t>001-006-655</t>
  </si>
  <si>
    <t>001-006-660</t>
  </si>
  <si>
    <t>001-006-670</t>
  </si>
  <si>
    <t>001-006-680</t>
  </si>
  <si>
    <t>001-006-690</t>
  </si>
  <si>
    <t>001-006-695</t>
  </si>
  <si>
    <t>001-006-700</t>
  </si>
  <si>
    <t>001-006-705</t>
  </si>
  <si>
    <t>001-006-710</t>
  </si>
  <si>
    <t>001-006-715</t>
  </si>
  <si>
    <t>001-006-720</t>
  </si>
  <si>
    <t>001-006-725</t>
  </si>
  <si>
    <t>001-006-730</t>
  </si>
  <si>
    <t>001-006-735</t>
  </si>
  <si>
    <t>001-008-740</t>
  </si>
  <si>
    <t>001-007-745</t>
  </si>
  <si>
    <t>001-007-750</t>
  </si>
  <si>
    <t>001-005-755</t>
  </si>
  <si>
    <t>001-006-760</t>
  </si>
  <si>
    <t>001-006-765</t>
  </si>
  <si>
    <t>001-006-770</t>
  </si>
  <si>
    <t>001-006-775</t>
  </si>
  <si>
    <t>001-006-780</t>
  </si>
  <si>
    <t>001-006-785</t>
  </si>
  <si>
    <t>001-006-790</t>
  </si>
  <si>
    <t>001-006-795</t>
  </si>
  <si>
    <t>001-006-800</t>
  </si>
  <si>
    <t>001-006-805</t>
  </si>
  <si>
    <t>001-006-810</t>
  </si>
  <si>
    <t>001-006-815</t>
  </si>
  <si>
    <t>001-006-820</t>
  </si>
  <si>
    <t>001-006-825</t>
  </si>
  <si>
    <t>001-006-830</t>
  </si>
  <si>
    <t>001-006-835</t>
  </si>
  <si>
    <t>001-006-840</t>
  </si>
  <si>
    <t>001-006-845</t>
  </si>
  <si>
    <t>001-006-850</t>
  </si>
  <si>
    <t>001-006-855</t>
  </si>
  <si>
    <t>001-006-860</t>
  </si>
  <si>
    <t>001-006-865</t>
  </si>
  <si>
    <t>001-006-870</t>
  </si>
  <si>
    <t>001-006-875</t>
  </si>
  <si>
    <t>001-006-880</t>
  </si>
  <si>
    <t>001-006-885</t>
  </si>
  <si>
    <t>001-006-890</t>
  </si>
  <si>
    <t>001-006-895</t>
  </si>
  <si>
    <t>001-006-900</t>
  </si>
  <si>
    <t>001-006-905</t>
  </si>
  <si>
    <t>001-008-915</t>
  </si>
  <si>
    <t>002-001-005</t>
  </si>
  <si>
    <t>002-001-010</t>
  </si>
  <si>
    <t>002-001-015</t>
  </si>
  <si>
    <t>002-001-020</t>
  </si>
  <si>
    <t>002-001-025</t>
  </si>
  <si>
    <t>002-001-030</t>
  </si>
  <si>
    <t>002-001-035</t>
  </si>
  <si>
    <t>002-001-040</t>
  </si>
  <si>
    <t>002-001-045</t>
  </si>
  <si>
    <t>002-001-050</t>
  </si>
  <si>
    <t>002-001-055</t>
  </si>
  <si>
    <t>002-001-060</t>
  </si>
  <si>
    <t>003-001-010</t>
  </si>
  <si>
    <t>003-002-015</t>
  </si>
  <si>
    <t>003-002-025</t>
  </si>
  <si>
    <t>003-002-035</t>
  </si>
  <si>
    <t>003-003-040</t>
  </si>
  <si>
    <t>003-003-045</t>
  </si>
  <si>
    <t>003-003-050</t>
  </si>
  <si>
    <t>003-003-055</t>
  </si>
  <si>
    <t>003-003-060</t>
  </si>
  <si>
    <t>003-003-065</t>
  </si>
  <si>
    <t>003-003-070</t>
  </si>
  <si>
    <t>003-003-075</t>
  </si>
  <si>
    <t>003-003-080</t>
  </si>
  <si>
    <t>003-003-085</t>
  </si>
  <si>
    <t>003-003-090</t>
  </si>
  <si>
    <t>003-003-095</t>
  </si>
  <si>
    <t>003-003-100</t>
  </si>
  <si>
    <t>004-001-005</t>
  </si>
  <si>
    <t>スポーツ振興課</t>
  </si>
  <si>
    <t>004-006-015</t>
  </si>
  <si>
    <t>004-003-020</t>
  </si>
  <si>
    <t>004-007-030</t>
  </si>
  <si>
    <t>004-008-035</t>
  </si>
  <si>
    <t>004-003-040</t>
  </si>
  <si>
    <t>004-005-045</t>
  </si>
  <si>
    <t>004-005-050</t>
  </si>
  <si>
    <t>004-002-055</t>
  </si>
  <si>
    <t>004-002-060</t>
  </si>
  <si>
    <t>004-002-065</t>
  </si>
  <si>
    <t>004-002-070</t>
  </si>
  <si>
    <t>004-002-075</t>
  </si>
  <si>
    <t>004-002-080</t>
  </si>
  <si>
    <t>004-002-085</t>
  </si>
  <si>
    <t>004-002-090</t>
  </si>
  <si>
    <t>004-002-095</t>
  </si>
  <si>
    <t>004-002-100</t>
  </si>
  <si>
    <t>004-002-105</t>
  </si>
  <si>
    <t>004-002-110</t>
  </si>
  <si>
    <t>004-002-115</t>
  </si>
  <si>
    <t>004-002-120</t>
  </si>
  <si>
    <t>004-002-130</t>
  </si>
  <si>
    <t>004-003-135</t>
  </si>
  <si>
    <t>004-008-140</t>
  </si>
  <si>
    <t>004-002-145</t>
  </si>
  <si>
    <t>004-002-150</t>
  </si>
  <si>
    <t>004-004-155</t>
  </si>
  <si>
    <t>004-008-160</t>
  </si>
  <si>
    <t>004-004-165</t>
  </si>
  <si>
    <t>004-008-170</t>
  </si>
  <si>
    <t>004-004-175</t>
  </si>
  <si>
    <t>004-001-180</t>
  </si>
  <si>
    <t>004-001-185</t>
  </si>
  <si>
    <t>004-001-190</t>
  </si>
  <si>
    <t>004-001-200</t>
  </si>
  <si>
    <t>004-001-205</t>
  </si>
  <si>
    <t>004-001-210</t>
  </si>
  <si>
    <t>004-001-215</t>
  </si>
  <si>
    <t>004-001-220</t>
  </si>
  <si>
    <t>004-001-225</t>
  </si>
  <si>
    <t>004-008-230</t>
  </si>
  <si>
    <t>005-001-005</t>
  </si>
  <si>
    <t>園芸畜産振興課</t>
  </si>
  <si>
    <t>005-001-010</t>
  </si>
  <si>
    <t>005-001-015</t>
  </si>
  <si>
    <t>005-001-020</t>
  </si>
  <si>
    <t>005-001-025</t>
  </si>
  <si>
    <t>005-001-030</t>
  </si>
  <si>
    <t>005-001-040</t>
  </si>
  <si>
    <t>005-001-050</t>
  </si>
  <si>
    <t>005-001-055</t>
  </si>
  <si>
    <t>005-001-060</t>
  </si>
  <si>
    <t>005-001-070</t>
  </si>
  <si>
    <t>005-001-080</t>
  </si>
  <si>
    <t>005-001-085</t>
  </si>
  <si>
    <t>005-001-090</t>
  </si>
  <si>
    <t>005-001-095</t>
  </si>
  <si>
    <t>005-001-100</t>
  </si>
  <si>
    <t>005-001-105</t>
  </si>
  <si>
    <t>005-001-110</t>
  </si>
  <si>
    <t>林業振興課</t>
  </si>
  <si>
    <t>005-001-115</t>
  </si>
  <si>
    <t>005-001-120</t>
  </si>
  <si>
    <t>006-001-010</t>
  </si>
  <si>
    <t>教委総務課</t>
  </si>
  <si>
    <t>006-001-020</t>
  </si>
  <si>
    <t>006-001-030</t>
  </si>
  <si>
    <t>006-001-040</t>
  </si>
  <si>
    <t>006-001-050</t>
  </si>
  <si>
    <t>006-001-060</t>
  </si>
  <si>
    <t>006-001-070</t>
  </si>
  <si>
    <t>006-001-080</t>
  </si>
  <si>
    <t>006-001-085</t>
  </si>
  <si>
    <t>006-001-095</t>
  </si>
  <si>
    <t>006-001-105</t>
  </si>
  <si>
    <t>006-001-110</t>
  </si>
  <si>
    <t>006-001-115</t>
  </si>
  <si>
    <t>006-001-125</t>
  </si>
  <si>
    <t>006-001-130</t>
  </si>
  <si>
    <t>006-002-135</t>
  </si>
  <si>
    <t>006-002-140</t>
  </si>
  <si>
    <t>006-002-145</t>
  </si>
  <si>
    <t>006-002-150</t>
  </si>
  <si>
    <t>006-002-155</t>
  </si>
  <si>
    <t>006-002-160</t>
  </si>
  <si>
    <t>006-002-165</t>
  </si>
  <si>
    <t>006-001-175</t>
  </si>
  <si>
    <t>006-001-180</t>
  </si>
  <si>
    <t>006-001-185</t>
  </si>
  <si>
    <t>006-002-190</t>
  </si>
  <si>
    <t>006-002-195</t>
  </si>
  <si>
    <t>006-001-205</t>
  </si>
  <si>
    <t>006-001-210</t>
  </si>
  <si>
    <t>006-001-220</t>
  </si>
  <si>
    <t>006-001-230</t>
  </si>
  <si>
    <t>006-002-235</t>
  </si>
  <si>
    <t>006-002-240</t>
  </si>
  <si>
    <t>006-001-250</t>
  </si>
  <si>
    <t>006-001-255</t>
  </si>
  <si>
    <t>006-001-265</t>
  </si>
  <si>
    <t>006-001-275</t>
  </si>
  <si>
    <t>006-002-280</t>
  </si>
  <si>
    <t>006-002-285</t>
  </si>
  <si>
    <t>006-001-295</t>
  </si>
  <si>
    <t>006-001-300</t>
  </si>
  <si>
    <t>006-001-305</t>
  </si>
  <si>
    <t>006-002-310</t>
  </si>
  <si>
    <t>006-001-315</t>
  </si>
  <si>
    <t>006-001-325</t>
  </si>
  <si>
    <t>006-001-330</t>
  </si>
  <si>
    <t>006-002-335</t>
  </si>
  <si>
    <t>006-001-345</t>
  </si>
  <si>
    <t>006-002-350</t>
  </si>
  <si>
    <t>006-001-355</t>
  </si>
  <si>
    <t>006-001-365</t>
  </si>
  <si>
    <t>006-001-370</t>
  </si>
  <si>
    <t>006-002-375</t>
  </si>
  <si>
    <t>006-001-385</t>
  </si>
  <si>
    <t>006-001-390</t>
  </si>
  <si>
    <t>006-001-395</t>
  </si>
  <si>
    <t>006-001-400</t>
  </si>
  <si>
    <t>006-001-410</t>
  </si>
  <si>
    <t>006-002-415</t>
  </si>
  <si>
    <t>006-002-420</t>
  </si>
  <si>
    <t>006-001-440</t>
  </si>
  <si>
    <t>006-001-455</t>
  </si>
  <si>
    <t>006-001-460</t>
  </si>
  <si>
    <t>006-002-465</t>
  </si>
  <si>
    <t>006-001-470</t>
  </si>
  <si>
    <t>006-001-480</t>
  </si>
  <si>
    <t>006-001-490</t>
  </si>
  <si>
    <t>006-001-495</t>
  </si>
  <si>
    <t>006-002-510</t>
  </si>
  <si>
    <t>006-002-515</t>
  </si>
  <si>
    <t>006-003-560</t>
  </si>
  <si>
    <t>006-001-565</t>
  </si>
  <si>
    <t>006-001-570</t>
  </si>
  <si>
    <t>006-001-575</t>
  </si>
  <si>
    <t>006-002-585</t>
  </si>
  <si>
    <t>006-002-590</t>
  </si>
  <si>
    <t>007-001-005</t>
  </si>
  <si>
    <t>007-001-010</t>
  </si>
  <si>
    <t>007-001-015</t>
  </si>
  <si>
    <t>007-001-020</t>
  </si>
  <si>
    <t>007-001-025</t>
  </si>
  <si>
    <t>007-001-030</t>
  </si>
  <si>
    <t>007-001-035</t>
  </si>
  <si>
    <t>007-001-040</t>
  </si>
  <si>
    <t>007-001-045</t>
  </si>
  <si>
    <t>007-001-050</t>
  </si>
  <si>
    <t>007-001-055</t>
  </si>
  <si>
    <t>007-001-060</t>
  </si>
  <si>
    <t>007-001-065</t>
  </si>
  <si>
    <t>007-001-070</t>
  </si>
  <si>
    <t>007-001-075</t>
  </si>
  <si>
    <t>007-001-080</t>
  </si>
  <si>
    <t>007-001-085</t>
  </si>
  <si>
    <t>007-001-090</t>
  </si>
  <si>
    <t>007-001-095</t>
  </si>
  <si>
    <t>007-001-100</t>
  </si>
  <si>
    <t>007-001-105</t>
  </si>
  <si>
    <t>007-001-110</t>
  </si>
  <si>
    <t>007-001-115</t>
  </si>
  <si>
    <t>007-001-120</t>
  </si>
  <si>
    <t>007-001-125</t>
  </si>
  <si>
    <t>008-003-005</t>
  </si>
  <si>
    <t>008-003-010</t>
  </si>
  <si>
    <t>008-003-015</t>
  </si>
  <si>
    <t>008-001-020</t>
  </si>
  <si>
    <t>008-002-025</t>
  </si>
  <si>
    <t>008-003-030</t>
  </si>
  <si>
    <t>008-003-035</t>
  </si>
  <si>
    <t>008-002-040</t>
  </si>
  <si>
    <t>008-003-045</t>
  </si>
  <si>
    <t>008-003-050</t>
  </si>
  <si>
    <t>008-003-055</t>
  </si>
  <si>
    <t>008-003-060</t>
  </si>
  <si>
    <t>008-003-065</t>
  </si>
  <si>
    <t>008-003-070</t>
  </si>
  <si>
    <t>008-003-075</t>
  </si>
  <si>
    <t>008-003-080</t>
  </si>
  <si>
    <t>008-003-085</t>
  </si>
  <si>
    <t>008-003-090</t>
  </si>
  <si>
    <t>008-001-095</t>
  </si>
  <si>
    <t>008-002-100</t>
  </si>
  <si>
    <t>008-003-105</t>
  </si>
  <si>
    <t>008-003-110</t>
  </si>
  <si>
    <t>008-001-115</t>
  </si>
  <si>
    <t>008-002-120</t>
  </si>
  <si>
    <t>008-002-125</t>
  </si>
  <si>
    <t>008-003-130</t>
  </si>
  <si>
    <t>008-001-135</t>
  </si>
  <si>
    <t>008-001-140</t>
  </si>
  <si>
    <t>008-001-145</t>
  </si>
  <si>
    <t>008-002-150</t>
  </si>
  <si>
    <t>008-002-155</t>
  </si>
  <si>
    <t>008-003-160</t>
  </si>
  <si>
    <t>008-003-165</t>
  </si>
  <si>
    <t>008-002-170</t>
  </si>
  <si>
    <t>008-002-175</t>
  </si>
  <si>
    <t>008-003-180</t>
  </si>
  <si>
    <t>008-002-190</t>
  </si>
  <si>
    <t>008-002-195</t>
  </si>
  <si>
    <t>008-002-200</t>
  </si>
  <si>
    <t>008-004-205</t>
  </si>
  <si>
    <t>008-003-210</t>
  </si>
  <si>
    <t>008-003-220</t>
  </si>
  <si>
    <t>008-003-225</t>
  </si>
  <si>
    <t>008-003-230</t>
  </si>
  <si>
    <t>008-004-240</t>
  </si>
  <si>
    <t>008-003-245</t>
  </si>
  <si>
    <t>008-003-250</t>
  </si>
  <si>
    <t>008-003-255</t>
  </si>
  <si>
    <t>008-003-260</t>
  </si>
  <si>
    <t>008-003-265</t>
  </si>
  <si>
    <t>008-001-270</t>
  </si>
  <si>
    <t>009-001-010</t>
  </si>
  <si>
    <t>009-002-015</t>
  </si>
  <si>
    <t>009-002-020</t>
  </si>
  <si>
    <t>009-002-025</t>
  </si>
  <si>
    <t>009-002-030</t>
  </si>
  <si>
    <t>009-003-050</t>
  </si>
  <si>
    <t>009-003-055</t>
  </si>
  <si>
    <t>009-003-060</t>
  </si>
  <si>
    <t>総合教育支援センター</t>
  </si>
  <si>
    <t>障がい福祉課</t>
  </si>
  <si>
    <t>010-001-010</t>
  </si>
  <si>
    <t>010-001-015</t>
  </si>
  <si>
    <t>010-001-020</t>
  </si>
  <si>
    <t>010-001-025</t>
  </si>
  <si>
    <t>010-001-030</t>
  </si>
  <si>
    <t>010-001-035</t>
  </si>
  <si>
    <t>保健所総務課</t>
  </si>
  <si>
    <t>010-001-045</t>
  </si>
  <si>
    <t>010-001-050</t>
  </si>
  <si>
    <t>011-001-005</t>
  </si>
  <si>
    <t>011-002-010</t>
  </si>
  <si>
    <t>富田行政センター</t>
  </si>
  <si>
    <t>011-002-015</t>
  </si>
  <si>
    <t>大槻行政センター</t>
  </si>
  <si>
    <t>011-002-020</t>
  </si>
  <si>
    <t>安積行政センター</t>
  </si>
  <si>
    <t>011-002-025</t>
  </si>
  <si>
    <t>三穂田行政センター</t>
  </si>
  <si>
    <t>011-002-030</t>
  </si>
  <si>
    <t>逢瀬行政センター</t>
  </si>
  <si>
    <t>011-002-035</t>
  </si>
  <si>
    <t>片平行政センター</t>
  </si>
  <si>
    <t>011-002-040</t>
  </si>
  <si>
    <t>喜久田行政センター</t>
  </si>
  <si>
    <t>011-002-045</t>
  </si>
  <si>
    <t>日和田行政センター</t>
  </si>
  <si>
    <t>011-002-050</t>
  </si>
  <si>
    <t>富久山行政センター</t>
  </si>
  <si>
    <t>011-002-055</t>
  </si>
  <si>
    <t>011-002-060</t>
  </si>
  <si>
    <t>熱海行政センター</t>
  </si>
  <si>
    <t>011-002-065</t>
  </si>
  <si>
    <t>011-002-070</t>
  </si>
  <si>
    <t>西田行政センター</t>
  </si>
  <si>
    <t>011-002-075</t>
  </si>
  <si>
    <t>中田行政センター</t>
  </si>
  <si>
    <t>011-003-080</t>
  </si>
  <si>
    <t>011-003-085</t>
  </si>
  <si>
    <t>011-003-090</t>
  </si>
  <si>
    <t>011-003-095</t>
  </si>
  <si>
    <t>011-004-105</t>
  </si>
  <si>
    <t>011-004-110</t>
  </si>
  <si>
    <t>012-001-005</t>
  </si>
  <si>
    <t>012-001-015</t>
  </si>
  <si>
    <t>012-001-020</t>
  </si>
  <si>
    <t>012-001-025</t>
  </si>
  <si>
    <t>012-001-030</t>
  </si>
  <si>
    <t>012-001-035</t>
  </si>
  <si>
    <t>012-001-040</t>
  </si>
  <si>
    <t>012-001-045</t>
  </si>
  <si>
    <t>012-001-050</t>
  </si>
  <si>
    <t>012-001-055</t>
  </si>
  <si>
    <t>012-001-060</t>
  </si>
  <si>
    <t>012-001-065</t>
  </si>
  <si>
    <t>012-001-070</t>
  </si>
  <si>
    <t>012-001-075</t>
  </si>
  <si>
    <t>012-001-080</t>
  </si>
  <si>
    <t>012-001-085</t>
  </si>
  <si>
    <t>012-001-090</t>
  </si>
  <si>
    <t>012-001-095</t>
  </si>
  <si>
    <t>012-001-100</t>
  </si>
  <si>
    <t>012-001-105</t>
  </si>
  <si>
    <t>012-001-110</t>
  </si>
  <si>
    <t>012-001-115</t>
  </si>
  <si>
    <t>012-001-120</t>
  </si>
  <si>
    <t>012-001-125</t>
  </si>
  <si>
    <t>012-001-130</t>
  </si>
  <si>
    <t>012-001-135</t>
  </si>
  <si>
    <t>012-001-140</t>
  </si>
  <si>
    <t>012-001-145</t>
  </si>
  <si>
    <t>012-001-150</t>
  </si>
  <si>
    <t>012-001-155</t>
  </si>
  <si>
    <t>012-001-160</t>
  </si>
  <si>
    <t>012-001-165</t>
  </si>
  <si>
    <t>012-001-170</t>
  </si>
  <si>
    <t>012-001-175</t>
  </si>
  <si>
    <t>012-001-180</t>
  </si>
  <si>
    <t>012-001-185</t>
  </si>
  <si>
    <t>012-001-190</t>
  </si>
  <si>
    <t>012-001-195</t>
  </si>
  <si>
    <t>012-001-200</t>
  </si>
  <si>
    <t>012-001-205</t>
  </si>
  <si>
    <t>012-001-210</t>
  </si>
  <si>
    <t>012-001-215</t>
  </si>
  <si>
    <t>012-001-220</t>
  </si>
  <si>
    <t>012-001-225</t>
  </si>
  <si>
    <t>012-001-230</t>
  </si>
  <si>
    <t>012-001-235</t>
  </si>
  <si>
    <t>012-001-240</t>
  </si>
  <si>
    <t>012-001-245</t>
  </si>
  <si>
    <t>012-001-250</t>
  </si>
  <si>
    <t>012-001-255</t>
  </si>
  <si>
    <t>012-001-260</t>
  </si>
  <si>
    <t>012-001-265</t>
  </si>
  <si>
    <t>012-001-270</t>
  </si>
  <si>
    <t>012-001-275</t>
  </si>
  <si>
    <t>012-001-280</t>
  </si>
  <si>
    <t>012-001-285</t>
  </si>
  <si>
    <t>012-001-290</t>
  </si>
  <si>
    <t>012-001-295</t>
  </si>
  <si>
    <t>012-001-300</t>
  </si>
  <si>
    <t>012-001-305</t>
  </si>
  <si>
    <t>012-001-310</t>
  </si>
  <si>
    <t>012-001-315</t>
  </si>
  <si>
    <t>012-001-320</t>
  </si>
  <si>
    <t>012-001-325</t>
  </si>
  <si>
    <t>012-001-330</t>
  </si>
  <si>
    <t>012-001-335</t>
  </si>
  <si>
    <t>012-001-340</t>
  </si>
  <si>
    <t>012-001-345</t>
  </si>
  <si>
    <t>012-001-350</t>
  </si>
  <si>
    <t>012-001-355</t>
  </si>
  <si>
    <t>012-001-360</t>
  </si>
  <si>
    <t>012-001-365</t>
  </si>
  <si>
    <t>012-001-380</t>
  </si>
  <si>
    <t>012-001-385</t>
  </si>
  <si>
    <t>012-001-390</t>
  </si>
  <si>
    <t>012-001-395</t>
  </si>
  <si>
    <t>012-001-400</t>
  </si>
  <si>
    <t>012-001-410</t>
  </si>
  <si>
    <t>012-001-415</t>
  </si>
  <si>
    <t>012-001-420</t>
  </si>
  <si>
    <t>012-001-425</t>
  </si>
  <si>
    <t>012-001-430</t>
  </si>
  <si>
    <t>012-001-435</t>
  </si>
  <si>
    <t>012-001-440</t>
  </si>
  <si>
    <t>012-001-445</t>
  </si>
  <si>
    <t>012-001-450</t>
  </si>
  <si>
    <t>012-001-455</t>
  </si>
  <si>
    <t>012-001-460</t>
  </si>
  <si>
    <t>012-001-465</t>
  </si>
  <si>
    <t>012-001-470</t>
  </si>
  <si>
    <t>012-001-475</t>
  </si>
  <si>
    <t>012-001-480</t>
  </si>
  <si>
    <t>012-001-485</t>
  </si>
  <si>
    <t>012-001-490</t>
  </si>
  <si>
    <t>012-001-495</t>
  </si>
  <si>
    <t>012-001-500</t>
  </si>
  <si>
    <t>012-001-505</t>
  </si>
  <si>
    <t>012-001-510</t>
  </si>
  <si>
    <t>012-001-515</t>
  </si>
  <si>
    <t>012-001-530</t>
  </si>
  <si>
    <t>012-001-535</t>
  </si>
  <si>
    <t>012-001-540</t>
  </si>
  <si>
    <t>012-001-550</t>
  </si>
  <si>
    <t>012-001-555</t>
  </si>
  <si>
    <t>012-001-560</t>
  </si>
  <si>
    <t>012-001-565</t>
  </si>
  <si>
    <t>012-001-570</t>
  </si>
  <si>
    <t>012-001-575</t>
  </si>
  <si>
    <t>012-001-580</t>
  </si>
  <si>
    <t>012-001-585</t>
  </si>
  <si>
    <t>012-001-590</t>
  </si>
  <si>
    <t>012-001-595</t>
  </si>
  <si>
    <t>012-001-600</t>
  </si>
  <si>
    <t>012-001-605</t>
  </si>
  <si>
    <t>012-001-610</t>
  </si>
  <si>
    <t>012-001-615</t>
  </si>
  <si>
    <t>012-001-620</t>
  </si>
  <si>
    <t>012-001-625</t>
  </si>
  <si>
    <t>012-001-630</t>
  </si>
  <si>
    <t>012-001-635</t>
  </si>
  <si>
    <t>012-001-640</t>
  </si>
  <si>
    <t>012-001-645</t>
  </si>
  <si>
    <t>012-001-650</t>
  </si>
  <si>
    <t>012-001-655</t>
  </si>
  <si>
    <t>012-001-660</t>
  </si>
  <si>
    <t>012-001-670</t>
  </si>
  <si>
    <t>012-001-675</t>
  </si>
  <si>
    <t>012-001-680</t>
  </si>
  <si>
    <t>012-001-690</t>
  </si>
  <si>
    <t>012-001-695</t>
  </si>
  <si>
    <t>012-001-700</t>
  </si>
  <si>
    <t>012-001-705</t>
  </si>
  <si>
    <t>012-001-710</t>
  </si>
  <si>
    <t>012-001-715</t>
  </si>
  <si>
    <t>012-001-720</t>
  </si>
  <si>
    <t>012-001-725</t>
  </si>
  <si>
    <t>012-001-730</t>
  </si>
  <si>
    <t>012-001-735</t>
  </si>
  <si>
    <t>012-001-745</t>
  </si>
  <si>
    <t>012-001-750</t>
  </si>
  <si>
    <t>012-001-755</t>
  </si>
  <si>
    <t>012-001-760</t>
  </si>
  <si>
    <t>012-001-765</t>
  </si>
  <si>
    <t>012-001-770</t>
  </si>
  <si>
    <t>012-001-775</t>
  </si>
  <si>
    <t>012-001-780</t>
  </si>
  <si>
    <t>012-001-785</t>
  </si>
  <si>
    <t>012-001-790</t>
  </si>
  <si>
    <t>012-001-795</t>
  </si>
  <si>
    <t>012-001-800</t>
  </si>
  <si>
    <t>012-001-805</t>
  </si>
  <si>
    <t>012-001-810</t>
  </si>
  <si>
    <t>012-001-815</t>
  </si>
  <si>
    <t>012-001-820</t>
  </si>
  <si>
    <t>012-001-825</t>
  </si>
  <si>
    <t>012-001-830</t>
  </si>
  <si>
    <t>012-001-835</t>
  </si>
  <si>
    <t>012-001-840</t>
  </si>
  <si>
    <t>012-001-845</t>
  </si>
  <si>
    <t>012-001-850</t>
  </si>
  <si>
    <t>012-001-855</t>
  </si>
  <si>
    <t>012-001-860</t>
  </si>
  <si>
    <t>012-001-865</t>
  </si>
  <si>
    <t>012-001-870</t>
  </si>
  <si>
    <t>012-001-875</t>
  </si>
  <si>
    <t>012-001-880</t>
  </si>
  <si>
    <t>012-001-885</t>
  </si>
  <si>
    <t>012-001-890</t>
  </si>
  <si>
    <t>012-001-895</t>
  </si>
  <si>
    <t>012-001-900</t>
  </si>
  <si>
    <t>012-001-930</t>
  </si>
  <si>
    <t>012-001-935</t>
  </si>
  <si>
    <t>012-001-940</t>
  </si>
  <si>
    <t>012-002-945</t>
  </si>
  <si>
    <t>012-002-950</t>
  </si>
  <si>
    <t>012-002-955</t>
  </si>
  <si>
    <t>012-002-960</t>
  </si>
  <si>
    <t>012-003-965</t>
  </si>
  <si>
    <t>河川課</t>
  </si>
  <si>
    <t>012-003-970</t>
  </si>
  <si>
    <t>012-001-975</t>
  </si>
  <si>
    <t>012-001-985</t>
  </si>
  <si>
    <t>013-001-005</t>
  </si>
  <si>
    <t>013-001-010</t>
  </si>
  <si>
    <t>013-001-015</t>
  </si>
  <si>
    <t>013-001-020</t>
  </si>
  <si>
    <t>013-001-025</t>
  </si>
  <si>
    <t>013-001-030</t>
  </si>
  <si>
    <t>013-001-035</t>
  </si>
  <si>
    <t>013-001-040</t>
  </si>
  <si>
    <t>013-001-045</t>
  </si>
  <si>
    <t>013-001-050</t>
  </si>
  <si>
    <t>013-001-055</t>
  </si>
  <si>
    <t>013-001-060</t>
  </si>
  <si>
    <t>013-001-065</t>
  </si>
  <si>
    <t>013-001-075</t>
  </si>
  <si>
    <t>013-001-080</t>
  </si>
  <si>
    <t>013-001-085</t>
  </si>
  <si>
    <t>013-001-090</t>
  </si>
  <si>
    <t>013-001-095</t>
  </si>
  <si>
    <t>013-001-100</t>
  </si>
  <si>
    <t>013-001-110</t>
  </si>
  <si>
    <t>013-001-115</t>
  </si>
  <si>
    <t>013-001-120</t>
  </si>
  <si>
    <t>013-001-125</t>
  </si>
  <si>
    <t>013-001-130</t>
  </si>
  <si>
    <t>013-001-140</t>
  </si>
  <si>
    <t>013-001-145</t>
  </si>
  <si>
    <t>013-001-155</t>
  </si>
  <si>
    <t>013-001-160</t>
  </si>
  <si>
    <t>013-001-165</t>
  </si>
  <si>
    <t>013-001-170</t>
  </si>
  <si>
    <t>013-001-175</t>
  </si>
  <si>
    <t>013-001-185</t>
  </si>
  <si>
    <t>013-001-190</t>
  </si>
  <si>
    <t>013-001-195</t>
  </si>
  <si>
    <t>013-001-200</t>
  </si>
  <si>
    <t>013-001-205</t>
  </si>
  <si>
    <t>014-002-010</t>
  </si>
  <si>
    <t>014-001-020</t>
  </si>
  <si>
    <t>014-001-025</t>
  </si>
  <si>
    <t>015-001-005</t>
  </si>
  <si>
    <t>015-001-010</t>
  </si>
  <si>
    <t>015-001-015</t>
  </si>
  <si>
    <t>015-001-020</t>
  </si>
  <si>
    <t>015-001-025</t>
  </si>
  <si>
    <t>015-001-030</t>
  </si>
  <si>
    <t>015-001-035</t>
  </si>
  <si>
    <t>015-001-040</t>
  </si>
  <si>
    <t>015-001-045</t>
  </si>
  <si>
    <t>015-001-050</t>
  </si>
  <si>
    <t>015-001-055</t>
  </si>
  <si>
    <t>015-001-060</t>
  </si>
  <si>
    <t>015-001-065</t>
  </si>
  <si>
    <t>015-001-070</t>
  </si>
  <si>
    <t>015-001-075</t>
  </si>
  <si>
    <t>015-001-085</t>
  </si>
  <si>
    <t>015-001-090</t>
  </si>
  <si>
    <t>015-001-095</t>
  </si>
  <si>
    <t>015-001-100</t>
  </si>
  <si>
    <t>015-001-105</t>
  </si>
  <si>
    <t>015-001-115</t>
  </si>
  <si>
    <t>015-001-120</t>
  </si>
  <si>
    <t>015-001-130</t>
  </si>
  <si>
    <t>015-001-140</t>
  </si>
  <si>
    <t>015-001-145</t>
  </si>
  <si>
    <t>015-001-150</t>
  </si>
  <si>
    <t>015-001-155</t>
  </si>
  <si>
    <t>016-001-005</t>
  </si>
  <si>
    <t>道路維持課</t>
  </si>
  <si>
    <t>016-001-010</t>
  </si>
  <si>
    <t>016-001-015</t>
  </si>
  <si>
    <t>016-001-020</t>
  </si>
  <si>
    <t>都市政策課</t>
  </si>
  <si>
    <t>016-001-025</t>
  </si>
  <si>
    <t>016-007-030</t>
  </si>
  <si>
    <t>016-007-035</t>
  </si>
  <si>
    <t>016-007-040</t>
  </si>
  <si>
    <t>016-007-045</t>
  </si>
  <si>
    <t>016-007-050</t>
  </si>
  <si>
    <t>016-007-060</t>
  </si>
  <si>
    <t>016-007-065</t>
  </si>
  <si>
    <t>公有資産マネジメント課</t>
  </si>
  <si>
    <t>016-007-075</t>
  </si>
  <si>
    <t>016-002-080</t>
  </si>
  <si>
    <t>セーフコミュニティ課</t>
  </si>
  <si>
    <t>016-002-085</t>
  </si>
  <si>
    <t>016-002-090</t>
  </si>
  <si>
    <t>016-002-095</t>
  </si>
  <si>
    <t>016-002-100</t>
  </si>
  <si>
    <t>016-002-105</t>
  </si>
  <si>
    <t>016-002-110</t>
  </si>
  <si>
    <t>016-002-115</t>
  </si>
  <si>
    <t>016-002-120</t>
  </si>
  <si>
    <t>016-002-125</t>
  </si>
  <si>
    <t>016-002-130</t>
  </si>
  <si>
    <t>016-002-135</t>
  </si>
  <si>
    <t>016-002-140</t>
  </si>
  <si>
    <t>016-002-145</t>
  </si>
  <si>
    <t>016-003-150</t>
  </si>
  <si>
    <t>016-007-160</t>
  </si>
  <si>
    <t>016-007-165</t>
  </si>
  <si>
    <t>016-007-170</t>
  </si>
  <si>
    <t>016-007-175</t>
  </si>
  <si>
    <t>016-007-180</t>
  </si>
  <si>
    <t>016-004-185</t>
  </si>
  <si>
    <t>016-004-190</t>
  </si>
  <si>
    <t>016-004-195</t>
  </si>
  <si>
    <t>016-004-200</t>
  </si>
  <si>
    <t>016-004-205</t>
  </si>
  <si>
    <t>016-005-210</t>
  </si>
  <si>
    <t>016-005-215</t>
  </si>
  <si>
    <t>016-005-220</t>
  </si>
  <si>
    <t>016-007-225</t>
  </si>
  <si>
    <t>016-007-230</t>
  </si>
  <si>
    <t>016-007-235</t>
  </si>
  <si>
    <t>保健所食肉衛生検査所</t>
  </si>
  <si>
    <t>016-007-240</t>
  </si>
  <si>
    <t>016-007-245</t>
  </si>
  <si>
    <t>016-007-250</t>
  </si>
  <si>
    <t>総合地方卸売市場管理事務所</t>
  </si>
  <si>
    <t>016-006-255</t>
  </si>
  <si>
    <t>学校管理課</t>
  </si>
  <si>
    <t>016-006-260</t>
  </si>
  <si>
    <t>016-007-265</t>
  </si>
  <si>
    <t>教育研修センター</t>
  </si>
  <si>
    <t>016-007-270</t>
  </si>
  <si>
    <t>↓この列を値貼付けで白書へ</t>
    <rPh sb="3" eb="4">
      <t>レツ</t>
    </rPh>
    <rPh sb="5" eb="6">
      <t>アタイ</t>
    </rPh>
    <rPh sb="6" eb="8">
      <t>ハリツ</t>
    </rPh>
    <rPh sb="10" eb="12">
      <t>ハクショ</t>
    </rPh>
    <phoneticPr fontId="25"/>
  </si>
  <si>
    <t>備考(異動状況)</t>
    <rPh sb="0" eb="2">
      <t>ビコウ</t>
    </rPh>
    <rPh sb="3" eb="5">
      <t>イドウ</t>
    </rPh>
    <rPh sb="5" eb="7">
      <t>ジョウキョウ</t>
    </rPh>
    <phoneticPr fontId="25"/>
  </si>
  <si>
    <t>001-008-210</t>
  </si>
  <si>
    <t>004-006-010</t>
  </si>
  <si>
    <t>014-001-027</t>
  </si>
  <si>
    <t>001-008-230</t>
  </si>
  <si>
    <t>016-007-275</t>
  </si>
  <si>
    <t>015-001-165</t>
  </si>
  <si>
    <t>○</t>
    <phoneticPr fontId="25"/>
  </si>
  <si>
    <t>旧熱海公民館</t>
    <rPh sb="0" eb="1">
      <t>キュウ</t>
    </rPh>
    <rPh sb="1" eb="3">
      <t>アタミ</t>
    </rPh>
    <rPh sb="3" eb="6">
      <t>コウミンカン</t>
    </rPh>
    <phoneticPr fontId="25"/>
  </si>
  <si>
    <t>熱海町熱海一丁目1</t>
    <rPh sb="0" eb="2">
      <t>アタミ</t>
    </rPh>
    <rPh sb="2" eb="3">
      <t>マチ</t>
    </rPh>
    <rPh sb="3" eb="5">
      <t>アタミ</t>
    </rPh>
    <phoneticPr fontId="25"/>
  </si>
  <si>
    <t>S造・SL造</t>
    <phoneticPr fontId="25"/>
  </si>
  <si>
    <t>富久山クリーンセンターリサイクルプラザ</t>
    <rPh sb="0" eb="2">
      <t>トミヒサ</t>
    </rPh>
    <rPh sb="2" eb="3">
      <t>ヤマ</t>
    </rPh>
    <phoneticPr fontId="25"/>
  </si>
  <si>
    <t>-</t>
    <phoneticPr fontId="25"/>
  </si>
  <si>
    <t>※土地面積は、富久山クリーンセンターに含む。</t>
    <rPh sb="7" eb="9">
      <t>トミヒサ</t>
    </rPh>
    <rPh sb="9" eb="10">
      <t>ヤマ</t>
    </rPh>
    <phoneticPr fontId="25"/>
  </si>
  <si>
    <t>※建物はあるが財産登録されていないため空欄</t>
    <rPh sb="1" eb="3">
      <t>タテモノ</t>
    </rPh>
    <rPh sb="7" eb="9">
      <t>ザイサン</t>
    </rPh>
    <rPh sb="9" eb="11">
      <t>トウロク</t>
    </rPh>
    <rPh sb="19" eb="21">
      <t>クウラン</t>
    </rPh>
    <phoneticPr fontId="25"/>
  </si>
  <si>
    <t>※令和元年度移転のため平成30年度中に財産の所管換え</t>
    <phoneticPr fontId="25"/>
  </si>
  <si>
    <t>※工作物</t>
    <phoneticPr fontId="25"/>
  </si>
  <si>
    <t>※稼働率は中田ふれあいセンターに含まれる</t>
    <rPh sb="1" eb="3">
      <t>カドウ</t>
    </rPh>
    <rPh sb="3" eb="4">
      <t>リツ</t>
    </rPh>
    <rPh sb="5" eb="7">
      <t>ナカタ</t>
    </rPh>
    <rPh sb="16" eb="17">
      <t>フク</t>
    </rPh>
    <phoneticPr fontId="25"/>
  </si>
  <si>
    <t>※土地面積は、熱海消防センターに含む。</t>
    <phoneticPr fontId="25"/>
  </si>
  <si>
    <t>※土地面積は、農村生活中核施設黒石荘に含む。</t>
    <phoneticPr fontId="25"/>
  </si>
  <si>
    <t>※工作物</t>
    <rPh sb="1" eb="4">
      <t>コウサクブツ</t>
    </rPh>
    <phoneticPr fontId="25"/>
  </si>
  <si>
    <t>公共施設白書及び公共施設等総合管理計画における分類</t>
    <rPh sb="0" eb="2">
      <t>コウキョウ</t>
    </rPh>
    <rPh sb="2" eb="4">
      <t>シセツ</t>
    </rPh>
    <rPh sb="4" eb="6">
      <t>ハクショ</t>
    </rPh>
    <rPh sb="6" eb="7">
      <t>オヨ</t>
    </rPh>
    <rPh sb="8" eb="10">
      <t>コウキョウ</t>
    </rPh>
    <rPh sb="10" eb="12">
      <t>シセツ</t>
    </rPh>
    <rPh sb="12" eb="13">
      <t>トウ</t>
    </rPh>
    <rPh sb="13" eb="15">
      <t>ソウゴウ</t>
    </rPh>
    <rPh sb="15" eb="17">
      <t>カンリ</t>
    </rPh>
    <rPh sb="17" eb="19">
      <t>ケイカク</t>
    </rPh>
    <rPh sb="23" eb="24">
      <t>ブン</t>
    </rPh>
    <rPh sb="24" eb="25">
      <t>ルイ</t>
    </rPh>
    <phoneticPr fontId="13"/>
  </si>
  <si>
    <t>いずれかの災害種別の指定避難所に指定されている、又は福祉避難所に指定されている場合は○を記載</t>
    <rPh sb="5" eb="7">
      <t>サイガイ</t>
    </rPh>
    <rPh sb="7" eb="9">
      <t>シュベツ</t>
    </rPh>
    <rPh sb="10" eb="12">
      <t>シテイ</t>
    </rPh>
    <rPh sb="12" eb="15">
      <t>ヒナンジョ</t>
    </rPh>
    <rPh sb="16" eb="18">
      <t>シテイ</t>
    </rPh>
    <rPh sb="24" eb="25">
      <t>マタ</t>
    </rPh>
    <rPh sb="26" eb="28">
      <t>フクシ</t>
    </rPh>
    <rPh sb="28" eb="31">
      <t>ヒナンジョ</t>
    </rPh>
    <rPh sb="32" eb="34">
      <t>シテイ</t>
    </rPh>
    <rPh sb="39" eb="41">
      <t>バアイ</t>
    </rPh>
    <rPh sb="44" eb="46">
      <t>キサイ</t>
    </rPh>
    <phoneticPr fontId="13"/>
  </si>
  <si>
    <t>中央公民館金透分室：415.3㎡≪集会施設≫
金透記念館：312.2㎡</t>
    <rPh sb="17" eb="19">
      <t>シュウカイ</t>
    </rPh>
    <rPh sb="19" eb="21">
      <t>シセツ</t>
    </rPh>
    <phoneticPr fontId="25"/>
  </si>
  <si>
    <t>緑ケ丘ふれあいセンター：672.6㎡
緑ケ丘地域公民館：39.1㎡≪集会施設≫
緑ケ丘市民サービスセンター：88.2㎡≪庁舎等≫
中央図書館緑ケ丘分館：108.3㎡</t>
    <rPh sb="34" eb="36">
      <t>シュウカイ</t>
    </rPh>
    <rPh sb="36" eb="38">
      <t>シセツ</t>
    </rPh>
    <phoneticPr fontId="25"/>
  </si>
  <si>
    <t>富田公民館：542.4㎡≪集会施設≫
富田行政センター：181.5㎡≪庁舎等≫
中央図書館富田分館：26.0㎡</t>
    <rPh sb="13" eb="15">
      <t>シュウカイ</t>
    </rPh>
    <rPh sb="15" eb="17">
      <t>シセツ</t>
    </rPh>
    <phoneticPr fontId="24"/>
  </si>
  <si>
    <t>三穂田公民館：860.8㎡≪集会施設≫
中央図書館三穂田分館：95.0㎡</t>
    <rPh sb="14" eb="16">
      <t>シュウカイ</t>
    </rPh>
    <rPh sb="16" eb="18">
      <t>シセツ</t>
    </rPh>
    <phoneticPr fontId="24"/>
  </si>
  <si>
    <t>逢瀬コミュニティセンター：965.2㎡
逢瀬公民館：1,106.8㎡≪集会施設≫
逢瀬行政センター：221.3㎡≪庁舎等≫
中央図書館逢瀬分館：56.0㎡</t>
    <rPh sb="35" eb="37">
      <t>シュウカイ</t>
    </rPh>
    <rPh sb="37" eb="39">
      <t>シセツ</t>
    </rPh>
    <phoneticPr fontId="25"/>
  </si>
  <si>
    <t>片平ふれあいセンター：2,193.3㎡
片平公民館：66.0㎡
農村交流センター：785.5㎡≪集会施設≫
片平行政センター：680.2㎡≪庁舎等≫
中央図書館片平分館：36.0㎡</t>
    <rPh sb="48" eb="50">
      <t>シュウカイ</t>
    </rPh>
    <rPh sb="50" eb="52">
      <t>シセツ</t>
    </rPh>
    <phoneticPr fontId="25"/>
  </si>
  <si>
    <t>喜久田ふれあいセンター：1,022.3㎡
喜久田公民館：54.0㎡
喜久田地域交流センター：158.8㎡≪集会施設≫
喜久田行政センター：400.6㎡≪庁舎等≫
中央図書館喜久田分館：71.0㎡</t>
    <rPh sb="53" eb="55">
      <t>シュウカイ</t>
    </rPh>
    <rPh sb="55" eb="57">
      <t>シセツ</t>
    </rPh>
    <phoneticPr fontId="25"/>
  </si>
  <si>
    <t>日和田公民館：1,661.5㎡≪集会施設≫
中央図書館日和田分館：67.0㎡</t>
    <rPh sb="16" eb="18">
      <t>シュウカイ</t>
    </rPh>
    <rPh sb="18" eb="20">
      <t>シセツ</t>
    </rPh>
    <phoneticPr fontId="24"/>
  </si>
  <si>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5"/>
  </si>
  <si>
    <t>田村公民館：1,495.5㎡≪集会施設≫
中央図書館田村分館：135.0㎡</t>
    <rPh sb="15" eb="17">
      <t>シュウカイ</t>
    </rPh>
    <rPh sb="17" eb="19">
      <t>シセツ</t>
    </rPh>
    <phoneticPr fontId="24"/>
  </si>
  <si>
    <t>日和田公民館高倉分館：185.2㎡≪集会施設≫
日和田公民館高倉体育館：442.5㎡</t>
    <rPh sb="18" eb="20">
      <t>シュウカイ</t>
    </rPh>
    <rPh sb="20" eb="22">
      <t>シセツ</t>
    </rPh>
    <phoneticPr fontId="24"/>
  </si>
  <si>
    <t>久保田保育所：776.8㎡≪保育所≫
北部地域子育て支援センター：233.9㎡</t>
    <rPh sb="14" eb="16">
      <t>ホイク</t>
    </rPh>
    <rPh sb="16" eb="17">
      <t>ショ</t>
    </rPh>
    <phoneticPr fontId="24"/>
  </si>
  <si>
    <t>富田公民館：542.4㎡≪集会施設≫
富田行政センター：181.5㎡
中央図書館富田分館：26.0㎡≪図書館≫</t>
    <rPh sb="13" eb="15">
      <t>シュウカイ</t>
    </rPh>
    <rPh sb="15" eb="17">
      <t>シセツ</t>
    </rPh>
    <phoneticPr fontId="25"/>
  </si>
  <si>
    <t>安積図書館：2,094.5㎡≪図書館≫
安積行政センター：324.0㎡</t>
    <rPh sb="15" eb="18">
      <t>トショカン</t>
    </rPh>
    <phoneticPr fontId="24"/>
  </si>
  <si>
    <t>三穂田ふれあいセンター：1,034.9㎡
三穂田公民館鹿ノ崎分室：専有スペースなし≪集会施設≫
三穂田行政センター：392.7㎡</t>
    <rPh sb="42" eb="44">
      <t>シュウカイ</t>
    </rPh>
    <rPh sb="44" eb="46">
      <t>シセツ</t>
    </rPh>
    <phoneticPr fontId="25"/>
  </si>
  <si>
    <t>逢瀬コミュニティセンター：965.2㎡
逢瀬公民館：1,106.8㎡≪集会施設≫
逢瀬行政センター：221.3㎡
中央図書館逢瀬分館：56.0㎡≪図書館≫</t>
    <rPh sb="35" eb="37">
      <t>シュウカイ</t>
    </rPh>
    <rPh sb="37" eb="39">
      <t>シセツ</t>
    </rPh>
    <phoneticPr fontId="24"/>
  </si>
  <si>
    <t>片平ふれあいセンター：2,193.3㎡
片平公民館：66.0㎡
農村交流センター：785.5㎡≪集会施設≫
片平行政センター：680.2㎡
中央図書館片平分館：36.0㎡≪図書館≫</t>
    <rPh sb="48" eb="50">
      <t>シュウカイ</t>
    </rPh>
    <rPh sb="50" eb="52">
      <t>シセツ</t>
    </rPh>
    <phoneticPr fontId="25"/>
  </si>
  <si>
    <t>日和田地域交流センター：891.7㎡≪集会施設≫
日和田行政センター：457.1㎡</t>
    <rPh sb="19" eb="21">
      <t>シュウカイ</t>
    </rPh>
    <rPh sb="21" eb="23">
      <t>シセツ</t>
    </rPh>
    <phoneticPr fontId="24"/>
  </si>
  <si>
    <t>富久山図書館：2,078.7㎡≪図書館≫
富久山行政センター：388.1㎡</t>
    <rPh sb="16" eb="19">
      <t>トショカン</t>
    </rPh>
    <phoneticPr fontId="24"/>
  </si>
  <si>
    <t>西田ふれあいセンター：1,584.2㎡
西田公民館：77.6㎡≪集会施設≫
西田行政センター：240.0㎡
中央図書館西田分館：96.0㎡≪図書館≫</t>
    <rPh sb="32" eb="34">
      <t>シュウカイ</t>
    </rPh>
    <rPh sb="34" eb="36">
      <t>シセツ</t>
    </rPh>
    <phoneticPr fontId="24"/>
  </si>
  <si>
    <t>中田ふれあいセンター：464.0㎡
中田公民館：44.0㎡≪集会施設≫
中田行政センター：262.6㎡
中央図書館中田分館：80.0㎡≪図書館≫</t>
    <phoneticPr fontId="24"/>
  </si>
  <si>
    <t>湖南コミュニティセンター：414.3㎡
湖南公民館月形分館：専有スペースなし≪集会施設≫
湖南行政センター月形連絡所：49.5㎡</t>
    <rPh sb="39" eb="41">
      <t>シュウカイ</t>
    </rPh>
    <rPh sb="41" eb="43">
      <t>シセツ</t>
    </rPh>
    <phoneticPr fontId="24"/>
  </si>
  <si>
    <t>高瀬地域公民館：486.2㎡≪集会施設≫
田村行政センター高瀬連絡所：41.4㎡</t>
    <phoneticPr fontId="24"/>
  </si>
  <si>
    <t>二瀬地域公民館：472.4㎡≪集会施設≫
田村行政センター二瀬連絡所：52.8㎡</t>
    <phoneticPr fontId="24"/>
  </si>
  <si>
    <t>緑ケ丘ふれあいセンター：672.6㎡
緑ケ丘地域公民館：39.1㎡≪集会施設≫
緑ケ丘市民サービスセンター：88.2㎡
中央図書館緑ケ丘分館：108.3㎡≪図書館≫</t>
    <rPh sb="34" eb="36">
      <t>シュウカイ</t>
    </rPh>
    <rPh sb="36" eb="38">
      <t>シセツ</t>
    </rPh>
    <phoneticPr fontId="25"/>
  </si>
  <si>
    <t>中央第2分団第1班（咲田）車庫詰所</t>
    <phoneticPr fontId="24"/>
  </si>
  <si>
    <t>咲田消防センター：104.4㎡≪集会施設≫
中央第２分団第１班（咲田）：59.6㎡</t>
    <rPh sb="16" eb="18">
      <t>シュウカイ</t>
    </rPh>
    <phoneticPr fontId="24"/>
  </si>
  <si>
    <t>中央第2分団第2班（麓山）車庫詰所</t>
    <phoneticPr fontId="24"/>
  </si>
  <si>
    <t>東第2分団第2班（緑ケ丘）車庫詰所</t>
    <phoneticPr fontId="25"/>
  </si>
  <si>
    <t>西第1分団第1班（向舘）車庫詰所</t>
    <phoneticPr fontId="24"/>
  </si>
  <si>
    <t>安積第2分団第2班（長久保）車庫詰所</t>
    <phoneticPr fontId="24"/>
  </si>
  <si>
    <t>安積消防センター：102.3㎡≪集会施設≫
安積第２分団第２班（長久保）：73.5㎡</t>
    <phoneticPr fontId="24"/>
  </si>
  <si>
    <t>富久山第3分団第1班（下・上・西部）車庫詰所</t>
    <phoneticPr fontId="24"/>
  </si>
  <si>
    <t>熱海第1分団第1班（熱海）車庫詰所</t>
    <phoneticPr fontId="24"/>
  </si>
  <si>
    <t>中田第2分団第3班（黒木）車庫詰所</t>
    <rPh sb="13" eb="15">
      <t>シャコ</t>
    </rPh>
    <rPh sb="15" eb="17">
      <t>ツメショ</t>
    </rPh>
    <phoneticPr fontId="24"/>
  </si>
  <si>
    <t>※土地面積は、ペグマタイト岩脈駐車場の面積を含む。</t>
    <rPh sb="1" eb="3">
      <t>トチ</t>
    </rPh>
    <rPh sb="3" eb="5">
      <t>メンセキ</t>
    </rPh>
    <rPh sb="13" eb="15">
      <t>ガンミャク</t>
    </rPh>
    <rPh sb="15" eb="18">
      <t>チュウシャジョウ</t>
    </rPh>
    <rPh sb="19" eb="21">
      <t>メンセキ</t>
    </rPh>
    <rPh sb="22" eb="23">
      <t>フク</t>
    </rPh>
    <phoneticPr fontId="24"/>
  </si>
  <si>
    <t>市民福祉センター（サニー・ランド湖南）：1,004.1㎡≪集会施設≫
湖南デイ・サービスセンター：393.8㎡</t>
    <rPh sb="29" eb="31">
      <t>シュウカイ</t>
    </rPh>
    <phoneticPr fontId="24"/>
  </si>
  <si>
    <t>西田町三町目字竹ノ内129-1</t>
    <rPh sb="7" eb="8">
      <t>タケ</t>
    </rPh>
    <rPh sb="9" eb="10">
      <t>ウチ</t>
    </rPh>
    <phoneticPr fontId="25"/>
  </si>
  <si>
    <t>西田ふれあいセンター：1,584.2㎡
西田公民館：77.6㎡≪集会施設≫
西田行政センター：240.0㎡≪庁舎等≫
中央図書館西田分館：96.0㎡</t>
    <phoneticPr fontId="24"/>
  </si>
  <si>
    <t>中田ふれあいセンター：464.0㎡
中田公民館：44.0㎡≪集会施設≫
中田行政センター：262.6㎡≪庁舎等≫
中央図書館中田分館：80.0㎡</t>
    <phoneticPr fontId="24"/>
  </si>
  <si>
    <t>喜久田ふれあいセンター：1,022.3㎡
喜久田公民館：54.0㎡
喜久田地域交流センター：158.8㎡≪集会施設≫
喜久田行政センター：400.6㎡
中央図書館喜久田分館：71.0㎡≪図書館≫</t>
    <phoneticPr fontId="25"/>
  </si>
  <si>
    <t>麓山消防センター：159.4㎡≪集会施設≫
中央第２分団第２班（麓山）：55.9㎡</t>
    <phoneticPr fontId="24"/>
  </si>
  <si>
    <t>東第4分団第1班（白岩西部）車庫詰所</t>
    <phoneticPr fontId="24"/>
  </si>
  <si>
    <t>白岩コミュニティ消防センター：253.0㎡≪集会施設≫
東第４分団第１班（白岩西部）：115.5㎡
※中央公民館白岩分館を兼ねる。</t>
    <phoneticPr fontId="24"/>
  </si>
  <si>
    <t>向舘消防センター：112.7㎡≪集会施設≫
西第１分団第１班（向舘）：66.2㎡</t>
    <phoneticPr fontId="24"/>
  </si>
  <si>
    <t>熱海消防センター：181.8㎡≪集会施設≫
熱海第１分団第１班（熱海）：65.0㎡
※熱海公民館熱海分館を兼ねる。</t>
    <phoneticPr fontId="24"/>
  </si>
  <si>
    <t>黒木消防センター：110.2㎡≪集会施設≫
中田第２分団第３班（黒木）：50.7㎡</t>
    <phoneticPr fontId="24"/>
  </si>
  <si>
    <t>H31.4～湖南小と湖南中を統合して義務教育学校へ</t>
    <rPh sb="6" eb="8">
      <t>コナン</t>
    </rPh>
    <rPh sb="8" eb="9">
      <t>ショウ</t>
    </rPh>
    <rPh sb="10" eb="12">
      <t>コナン</t>
    </rPh>
    <rPh sb="12" eb="13">
      <t>チュウ</t>
    </rPh>
    <rPh sb="14" eb="16">
      <t>トウゴウ</t>
    </rPh>
    <rPh sb="18" eb="20">
      <t>ギム</t>
    </rPh>
    <rPh sb="20" eb="22">
      <t>キョウイク</t>
    </rPh>
    <rPh sb="22" eb="24">
      <t>ガッコウ</t>
    </rPh>
    <phoneticPr fontId="25"/>
  </si>
  <si>
    <t>湖南小中学校</t>
    <rPh sb="0" eb="2">
      <t>コナン</t>
    </rPh>
    <rPh sb="2" eb="6">
      <t>ショウチュウガッコウ</t>
    </rPh>
    <phoneticPr fontId="25"/>
  </si>
  <si>
    <t>RC造</t>
    <phoneticPr fontId="25"/>
  </si>
  <si>
    <t>○</t>
    <phoneticPr fontId="25"/>
  </si>
  <si>
    <t>H30母子・父子福祉センター廃止の影響</t>
    <rPh sb="3" eb="5">
      <t>ボシ</t>
    </rPh>
    <rPh sb="6" eb="8">
      <t>フシ</t>
    </rPh>
    <rPh sb="8" eb="10">
      <t>フクシ</t>
    </rPh>
    <rPh sb="14" eb="16">
      <t>ハイシ</t>
    </rPh>
    <rPh sb="17" eb="19">
      <t>エイキョウ</t>
    </rPh>
    <phoneticPr fontId="25"/>
  </si>
  <si>
    <t>H30職訓センター廃止＋H31少年センター複合化</t>
    <rPh sb="3" eb="4">
      <t>ショク</t>
    </rPh>
    <rPh sb="4" eb="5">
      <t>クン</t>
    </rPh>
    <rPh sb="9" eb="11">
      <t>ハイシ</t>
    </rPh>
    <rPh sb="15" eb="17">
      <t>ショウネン</t>
    </rPh>
    <rPh sb="21" eb="23">
      <t>フクゴウ</t>
    </rPh>
    <rPh sb="23" eb="24">
      <t>カ</t>
    </rPh>
    <phoneticPr fontId="25"/>
  </si>
  <si>
    <t>H31教育研修センター移転により複合化解消</t>
    <rPh sb="3" eb="5">
      <t>キョウイク</t>
    </rPh>
    <rPh sb="5" eb="7">
      <t>ケンシュウ</t>
    </rPh>
    <rPh sb="11" eb="13">
      <t>イテン</t>
    </rPh>
    <rPh sb="16" eb="19">
      <t>フクゴウカ</t>
    </rPh>
    <rPh sb="19" eb="21">
      <t>カイショウ</t>
    </rPh>
    <phoneticPr fontId="25"/>
  </si>
  <si>
    <t>H31第2児クラ新設の影響</t>
    <rPh sb="3" eb="4">
      <t>ダイ</t>
    </rPh>
    <rPh sb="5" eb="6">
      <t>ジ</t>
    </rPh>
    <rPh sb="8" eb="10">
      <t>シンセツ</t>
    </rPh>
    <rPh sb="11" eb="13">
      <t>エイキョウ</t>
    </rPh>
    <phoneticPr fontId="25"/>
  </si>
  <si>
    <t>H31新設</t>
    <rPh sb="3" eb="5">
      <t>シンセツ</t>
    </rPh>
    <phoneticPr fontId="25"/>
  </si>
  <si>
    <t>町東三丁目147</t>
    <phoneticPr fontId="25"/>
  </si>
  <si>
    <t>H31第1児クラ廃止による影響</t>
    <rPh sb="3" eb="4">
      <t>ダイ</t>
    </rPh>
    <rPh sb="5" eb="6">
      <t>ジ</t>
    </rPh>
    <rPh sb="8" eb="10">
      <t>ハイシ</t>
    </rPh>
    <rPh sb="13" eb="15">
      <t>エイキョウ</t>
    </rPh>
    <phoneticPr fontId="25"/>
  </si>
  <si>
    <t>H31第1児クラ廃止により複合化解消</t>
    <rPh sb="3" eb="4">
      <t>ダイ</t>
    </rPh>
    <rPh sb="5" eb="6">
      <t>ジ</t>
    </rPh>
    <rPh sb="8" eb="10">
      <t>ハイシ</t>
    </rPh>
    <rPh sb="13" eb="16">
      <t>フクゴウカ</t>
    </rPh>
    <rPh sb="16" eb="18">
      <t>カイショウ</t>
    </rPh>
    <phoneticPr fontId="25"/>
  </si>
  <si>
    <t>清水台一丁目6-1</t>
    <phoneticPr fontId="25"/>
  </si>
  <si>
    <t>清水台一丁目6-1</t>
    <phoneticPr fontId="25"/>
  </si>
  <si>
    <t>清水台地域公民館：1,785.9㎡
少年センター：45.1㎡</t>
    <phoneticPr fontId="25"/>
  </si>
  <si>
    <t>H31清水台地域公民館と複合化</t>
    <rPh sb="3" eb="5">
      <t>シミズ</t>
    </rPh>
    <rPh sb="5" eb="6">
      <t>ダイ</t>
    </rPh>
    <rPh sb="6" eb="8">
      <t>チイキ</t>
    </rPh>
    <rPh sb="8" eb="11">
      <t>コウミンカン</t>
    </rPh>
    <rPh sb="12" eb="14">
      <t>フクゴウ</t>
    </rPh>
    <rPh sb="14" eb="15">
      <t>カ</t>
    </rPh>
    <phoneticPr fontId="25"/>
  </si>
  <si>
    <t>西田第3分団第1班（大田・宮田）車庫詰所</t>
    <rPh sb="13" eb="15">
      <t>ミヤタ</t>
    </rPh>
    <phoneticPr fontId="25"/>
  </si>
  <si>
    <t>西田町大田字込内17-3</t>
    <phoneticPr fontId="25"/>
  </si>
  <si>
    <t>H31新設（R2供用開始）</t>
    <rPh sb="3" eb="5">
      <t>シンセツ</t>
    </rPh>
    <rPh sb="8" eb="10">
      <t>キョウヨウ</t>
    </rPh>
    <rPh sb="10" eb="12">
      <t>カイシ</t>
    </rPh>
    <phoneticPr fontId="25"/>
  </si>
  <si>
    <t>板橋中継ポンプ場</t>
    <rPh sb="0" eb="2">
      <t>イタバシ</t>
    </rPh>
    <rPh sb="2" eb="4">
      <t>チュウケイ</t>
    </rPh>
    <rPh sb="7" eb="8">
      <t>ジョウ</t>
    </rPh>
    <phoneticPr fontId="13"/>
  </si>
  <si>
    <t>（屋外施設）
運動場面積：19,108㎡
テニスコート3面</t>
    <rPh sb="1" eb="3">
      <t>オクガイ</t>
    </rPh>
    <rPh sb="3" eb="5">
      <t>シセツ</t>
    </rPh>
    <rPh sb="7" eb="10">
      <t>ウンドウジョウ</t>
    </rPh>
    <rPh sb="10" eb="12">
      <t>メンセキ</t>
    </rPh>
    <rPh sb="28" eb="29">
      <t>メン</t>
    </rPh>
    <phoneticPr fontId="25"/>
  </si>
  <si>
    <t>※2020年度から供用開始</t>
    <rPh sb="5" eb="7">
      <t>ネンド</t>
    </rPh>
    <rPh sb="9" eb="11">
      <t>キョウヨウ</t>
    </rPh>
    <rPh sb="11" eb="13">
      <t>カイシ</t>
    </rPh>
    <phoneticPr fontId="25"/>
  </si>
  <si>
    <t>西田町鬼生田字杉内734-1</t>
    <rPh sb="0" eb="2">
      <t>ニシタ</t>
    </rPh>
    <rPh sb="2" eb="3">
      <t>マチ</t>
    </rPh>
    <rPh sb="3" eb="6">
      <t>オニウタ</t>
    </rPh>
    <rPh sb="6" eb="7">
      <t>アザ</t>
    </rPh>
    <rPh sb="7" eb="9">
      <t>スギウチ</t>
    </rPh>
    <phoneticPr fontId="9"/>
  </si>
  <si>
    <t>R1年中一部除却</t>
    <rPh sb="2" eb="3">
      <t>ネン</t>
    </rPh>
    <rPh sb="3" eb="4">
      <t>チュウ</t>
    </rPh>
    <rPh sb="4" eb="6">
      <t>イチブ</t>
    </rPh>
    <rPh sb="6" eb="8">
      <t>ジョキャク</t>
    </rPh>
    <phoneticPr fontId="25"/>
  </si>
  <si>
    <t>R1年中一部除却</t>
    <rPh sb="2" eb="6">
      <t>ネンチュウイチブ</t>
    </rPh>
    <rPh sb="6" eb="8">
      <t>ジョキャク</t>
    </rPh>
    <phoneticPr fontId="25"/>
  </si>
  <si>
    <t>R1年中一部除却</t>
    <rPh sb="2" eb="8">
      <t>ネンチュウイチブジョキャク</t>
    </rPh>
    <phoneticPr fontId="25"/>
  </si>
  <si>
    <t>舞木駅公衆トイレ</t>
    <rPh sb="0" eb="3">
      <t>モウギエキ</t>
    </rPh>
    <rPh sb="3" eb="5">
      <t>コウシュウ</t>
    </rPh>
    <phoneticPr fontId="25"/>
  </si>
  <si>
    <t>旧市内</t>
    <phoneticPr fontId="25"/>
  </si>
  <si>
    <t>舞木町字平183-2</t>
    <rPh sb="0" eb="2">
      <t>モウギ</t>
    </rPh>
    <rPh sb="2" eb="3">
      <t>マチ</t>
    </rPh>
    <rPh sb="3" eb="4">
      <t>アザ</t>
    </rPh>
    <rPh sb="4" eb="5">
      <t>タイラ</t>
    </rPh>
    <phoneticPr fontId="25"/>
  </si>
  <si>
    <t>W造</t>
    <phoneticPr fontId="25"/>
  </si>
  <si>
    <t>市</t>
    <rPh sb="0" eb="1">
      <t>シ</t>
    </rPh>
    <phoneticPr fontId="25"/>
  </si>
  <si>
    <t>-</t>
    <phoneticPr fontId="25"/>
  </si>
  <si>
    <t>R1取得</t>
    <rPh sb="2" eb="4">
      <t>シュトク</t>
    </rPh>
    <phoneticPr fontId="25"/>
  </si>
  <si>
    <t>星の子クラブ廃止済</t>
    <rPh sb="0" eb="1">
      <t>ホシ</t>
    </rPh>
    <rPh sb="2" eb="3">
      <t>コ</t>
    </rPh>
    <rPh sb="6" eb="8">
      <t>ハイシ</t>
    </rPh>
    <rPh sb="8" eb="9">
      <t>スミ</t>
    </rPh>
    <phoneticPr fontId="25"/>
  </si>
  <si>
    <t>H31新設</t>
    <rPh sb="3" eb="5">
      <t>シンセツ</t>
    </rPh>
    <phoneticPr fontId="25"/>
  </si>
  <si>
    <t>H31地域子ども教室新設による</t>
    <rPh sb="3" eb="5">
      <t>チイキ</t>
    </rPh>
    <rPh sb="5" eb="6">
      <t>コ</t>
    </rPh>
    <rPh sb="8" eb="10">
      <t>キョウシツ</t>
    </rPh>
    <rPh sb="10" eb="12">
      <t>シンセツ</t>
    </rPh>
    <phoneticPr fontId="25"/>
  </si>
  <si>
    <t>015-001-170</t>
  </si>
  <si>
    <t>213</t>
  </si>
  <si>
    <t>008-002-315</t>
  </si>
  <si>
    <t>012-001-995</t>
  </si>
  <si>
    <t>016-007-280</t>
  </si>
  <si>
    <t>008-002-320</t>
  </si>
  <si>
    <t>008-003-325</t>
  </si>
  <si>
    <t>006-003-595</t>
  </si>
  <si>
    <t>008-003-330</t>
  </si>
  <si>
    <t>008-003-335</t>
  </si>
  <si>
    <t>009-003-065</t>
  </si>
  <si>
    <t>三穂田第2分団第3班（山口）車庫詰所</t>
    <phoneticPr fontId="25"/>
  </si>
  <si>
    <t>逢瀬第1分団第2班（白石・十文字）車庫詰所</t>
    <phoneticPr fontId="25"/>
  </si>
  <si>
    <t>片平第2分団第2班車庫詰所（高森・中村）</t>
    <phoneticPr fontId="25"/>
  </si>
  <si>
    <t>田村第4分団第2班（下道渡・上道渡）車庫詰所</t>
    <phoneticPr fontId="25"/>
  </si>
  <si>
    <t>その他</t>
    <rPh sb="2" eb="3">
      <t>ホカ</t>
    </rPh>
    <phoneticPr fontId="13"/>
  </si>
  <si>
    <t>無</t>
  </si>
  <si>
    <t>その他</t>
    <rPh sb="2" eb="3">
      <t>タ</t>
    </rPh>
    <phoneticPr fontId="13"/>
  </si>
  <si>
    <t>合計</t>
    <rPh sb="0" eb="2">
      <t>ゴウケイ</t>
    </rPh>
    <phoneticPr fontId="13"/>
  </si>
  <si>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phoneticPr fontId="25"/>
  </si>
  <si>
    <t>長寿社会振興センター（あさかの学園大学の事務局）は、市が事業団に委託し、事務所は行財の使用許可で貸しているだけ。施設として個別計画に載っているものではないので削除する</t>
    <rPh sb="0" eb="2">
      <t>チョウジュ</t>
    </rPh>
    <rPh sb="2" eb="4">
      <t>シャカイ</t>
    </rPh>
    <rPh sb="4" eb="6">
      <t>シンコウ</t>
    </rPh>
    <rPh sb="15" eb="17">
      <t>ガクエン</t>
    </rPh>
    <rPh sb="17" eb="19">
      <t>ダイガク</t>
    </rPh>
    <rPh sb="20" eb="23">
      <t>ジムキョク</t>
    </rPh>
    <rPh sb="26" eb="27">
      <t>シ</t>
    </rPh>
    <rPh sb="28" eb="31">
      <t>ジギョウダン</t>
    </rPh>
    <rPh sb="32" eb="34">
      <t>イタク</t>
    </rPh>
    <rPh sb="36" eb="38">
      <t>ジム</t>
    </rPh>
    <rPh sb="38" eb="39">
      <t>ショ</t>
    </rPh>
    <rPh sb="40" eb="41">
      <t>ギョウ</t>
    </rPh>
    <rPh sb="41" eb="42">
      <t>ザイ</t>
    </rPh>
    <rPh sb="43" eb="45">
      <t>シヨウ</t>
    </rPh>
    <rPh sb="45" eb="47">
      <t>キョカ</t>
    </rPh>
    <rPh sb="48" eb="49">
      <t>カ</t>
    </rPh>
    <rPh sb="56" eb="58">
      <t>シセツ</t>
    </rPh>
    <rPh sb="61" eb="63">
      <t>コベツ</t>
    </rPh>
    <rPh sb="63" eb="65">
      <t>ケイカク</t>
    </rPh>
    <rPh sb="66" eb="67">
      <t>ノ</t>
    </rPh>
    <rPh sb="79" eb="81">
      <t>サクジョ</t>
    </rPh>
    <phoneticPr fontId="25"/>
  </si>
  <si>
    <t>R1一部除却</t>
    <phoneticPr fontId="25"/>
  </si>
  <si>
    <t>※土地面積は風土記の丘公園に含む。</t>
    <rPh sb="1" eb="3">
      <t>トチ</t>
    </rPh>
    <rPh sb="3" eb="5">
      <t>メンセキ</t>
    </rPh>
    <rPh sb="6" eb="9">
      <t>フドキ</t>
    </rPh>
    <rPh sb="10" eb="11">
      <t>オカ</t>
    </rPh>
    <rPh sb="11" eb="13">
      <t>コウエン</t>
    </rPh>
    <rPh sb="14" eb="15">
      <t>フク</t>
    </rPh>
    <phoneticPr fontId="25"/>
  </si>
  <si>
    <t>※所属に要確認</t>
    <rPh sb="1" eb="3">
      <t>ショゾク</t>
    </rPh>
    <rPh sb="4" eb="5">
      <t>ヨウ</t>
    </rPh>
    <rPh sb="5" eb="7">
      <t>カクニン</t>
    </rPh>
    <phoneticPr fontId="25"/>
  </si>
  <si>
    <t>面積修正</t>
    <rPh sb="0" eb="2">
      <t>メンセキ</t>
    </rPh>
    <rPh sb="2" eb="4">
      <t>シュウセイ</t>
    </rPh>
    <phoneticPr fontId="25"/>
  </si>
  <si>
    <t>面積修正</t>
    <rPh sb="0" eb="4">
      <t>メンセキシュウセイ</t>
    </rPh>
    <phoneticPr fontId="25"/>
  </si>
  <si>
    <t>土地面積修正
財産登録上、297㎡の土地は（山中・枇杷沢）の所在地</t>
    <rPh sb="0" eb="2">
      <t>トチ</t>
    </rPh>
    <rPh sb="2" eb="4">
      <t>メンセキ</t>
    </rPh>
    <rPh sb="4" eb="6">
      <t>シュウセイ</t>
    </rPh>
    <rPh sb="7" eb="9">
      <t>ザイサン</t>
    </rPh>
    <rPh sb="9" eb="11">
      <t>トウロク</t>
    </rPh>
    <rPh sb="11" eb="12">
      <t>ジョウ</t>
    </rPh>
    <rPh sb="18" eb="20">
      <t>トチ</t>
    </rPh>
    <rPh sb="22" eb="24">
      <t>ヤマナカ</t>
    </rPh>
    <rPh sb="25" eb="27">
      <t>ビワ</t>
    </rPh>
    <rPh sb="27" eb="28">
      <t>サワ</t>
    </rPh>
    <rPh sb="30" eb="33">
      <t>ショザイチ</t>
    </rPh>
    <phoneticPr fontId="25"/>
  </si>
  <si>
    <t>財産登録上は（山中）車庫詰所に一緒に登録されているが、2棟あることが確認できるので、内容記載する
土地面積も、財産登録上こちらの所在地分のため修正</t>
    <rPh sb="0" eb="2">
      <t>ザイサン</t>
    </rPh>
    <rPh sb="2" eb="4">
      <t>トウロク</t>
    </rPh>
    <rPh sb="4" eb="5">
      <t>ジョウ</t>
    </rPh>
    <rPh sb="7" eb="9">
      <t>ヤマナカ</t>
    </rPh>
    <rPh sb="10" eb="12">
      <t>シャコ</t>
    </rPh>
    <rPh sb="12" eb="14">
      <t>ツメショ</t>
    </rPh>
    <rPh sb="15" eb="17">
      <t>イッショ</t>
    </rPh>
    <rPh sb="18" eb="20">
      <t>トウロク</t>
    </rPh>
    <rPh sb="28" eb="29">
      <t>トウ</t>
    </rPh>
    <rPh sb="34" eb="36">
      <t>カクニン</t>
    </rPh>
    <rPh sb="42" eb="44">
      <t>ナイヨウ</t>
    </rPh>
    <rPh sb="44" eb="46">
      <t>キサイ</t>
    </rPh>
    <rPh sb="49" eb="51">
      <t>トチ</t>
    </rPh>
    <rPh sb="51" eb="53">
      <t>メンセキ</t>
    </rPh>
    <rPh sb="55" eb="57">
      <t>ザイサン</t>
    </rPh>
    <rPh sb="57" eb="59">
      <t>トウロク</t>
    </rPh>
    <rPh sb="59" eb="60">
      <t>ジョウ</t>
    </rPh>
    <rPh sb="64" eb="67">
      <t>ショザイチ</t>
    </rPh>
    <rPh sb="67" eb="68">
      <t>ブン</t>
    </rPh>
    <rPh sb="71" eb="73">
      <t>シュウセイ</t>
    </rPh>
    <phoneticPr fontId="25"/>
  </si>
  <si>
    <t>住宅政策課</t>
  </si>
  <si>
    <t>総合交通政策課</t>
  </si>
  <si>
    <t>環境政策課</t>
  </si>
  <si>
    <t>所管課</t>
    <rPh sb="0" eb="2">
      <t>ショカン</t>
    </rPh>
    <rPh sb="2" eb="3">
      <t>カ</t>
    </rPh>
    <phoneticPr fontId="25"/>
  </si>
  <si>
    <t>財産名称_種類</t>
  </si>
  <si>
    <t>地区名</t>
  </si>
  <si>
    <t>大字名</t>
  </si>
  <si>
    <t>小字名</t>
  </si>
  <si>
    <t>地番</t>
  </si>
  <si>
    <t>建築年</t>
  </si>
  <si>
    <t>登録日</t>
    <rPh sb="0" eb="3">
      <t>トウロクビ</t>
    </rPh>
    <phoneticPr fontId="13"/>
  </si>
  <si>
    <t>価格</t>
    <rPh sb="0" eb="2">
      <t>カカク</t>
    </rPh>
    <phoneticPr fontId="13"/>
  </si>
  <si>
    <t>会計名</t>
  </si>
  <si>
    <t>用途名</t>
  </si>
  <si>
    <t>延面積</t>
  </si>
  <si>
    <t>階層_地下</t>
  </si>
  <si>
    <t>財産区分　大分類名</t>
    <rPh sb="0" eb="2">
      <t>ザイサン</t>
    </rPh>
    <rPh sb="2" eb="4">
      <t>クブン</t>
    </rPh>
    <phoneticPr fontId="13"/>
  </si>
  <si>
    <t>財産番号_本番</t>
  </si>
  <si>
    <t>セルの色</t>
    <rPh sb="3" eb="4">
      <t>イロ</t>
    </rPh>
    <phoneticPr fontId="13"/>
  </si>
  <si>
    <t>黄色</t>
    <rPh sb="0" eb="2">
      <t>キイロ</t>
    </rPh>
    <phoneticPr fontId="13"/>
  </si>
  <si>
    <t>公マネ課で修正・入力</t>
    <rPh sb="0" eb="1">
      <t>コウ</t>
    </rPh>
    <rPh sb="3" eb="4">
      <t>カ</t>
    </rPh>
    <rPh sb="5" eb="7">
      <t>シュウセイ</t>
    </rPh>
    <rPh sb="8" eb="10">
      <t>ニュウリョク</t>
    </rPh>
    <phoneticPr fontId="13"/>
  </si>
  <si>
    <t>緑色</t>
    <rPh sb="0" eb="2">
      <t>ミドリイロ</t>
    </rPh>
    <phoneticPr fontId="13"/>
  </si>
  <si>
    <t>H26公有財産台帳修正とりまとめ追加分により修正</t>
    <rPh sb="3" eb="5">
      <t>コウユウ</t>
    </rPh>
    <rPh sb="5" eb="7">
      <t>ザイサン</t>
    </rPh>
    <rPh sb="7" eb="9">
      <t>ダイチョウ</t>
    </rPh>
    <rPh sb="9" eb="11">
      <t>シュウセイ</t>
    </rPh>
    <rPh sb="16" eb="18">
      <t>ツイカ</t>
    </rPh>
    <rPh sb="18" eb="19">
      <t>ブン</t>
    </rPh>
    <rPh sb="22" eb="24">
      <t>シュウセイ</t>
    </rPh>
    <phoneticPr fontId="13"/>
  </si>
  <si>
    <t>桃色</t>
    <rPh sb="0" eb="2">
      <t>モモイロ</t>
    </rPh>
    <phoneticPr fontId="13"/>
  </si>
  <si>
    <t>H26公有財産台帳修正とりまとめ後に修正連絡のあったもの（各課修正・H27年度処理　※修正内容により仕訳が発生することに注意）</t>
    <rPh sb="3" eb="5">
      <t>コウユウ</t>
    </rPh>
    <rPh sb="5" eb="7">
      <t>ザイサン</t>
    </rPh>
    <rPh sb="7" eb="9">
      <t>ダイチョウ</t>
    </rPh>
    <rPh sb="9" eb="11">
      <t>シュウセイ</t>
    </rPh>
    <rPh sb="16" eb="17">
      <t>ゴ</t>
    </rPh>
    <rPh sb="18" eb="20">
      <t>シュウセイ</t>
    </rPh>
    <rPh sb="20" eb="22">
      <t>レンラク</t>
    </rPh>
    <rPh sb="29" eb="31">
      <t>カクカ</t>
    </rPh>
    <rPh sb="31" eb="33">
      <t>シュウセイ</t>
    </rPh>
    <rPh sb="37" eb="39">
      <t>ネンド</t>
    </rPh>
    <rPh sb="39" eb="41">
      <t>ショリ</t>
    </rPh>
    <rPh sb="43" eb="45">
      <t>シュウセイ</t>
    </rPh>
    <rPh sb="45" eb="47">
      <t>ナイヨウ</t>
    </rPh>
    <rPh sb="50" eb="52">
      <t>シワケ</t>
    </rPh>
    <rPh sb="53" eb="55">
      <t>ハッセイ</t>
    </rPh>
    <rPh sb="60" eb="62">
      <t>チュウイ</t>
    </rPh>
    <phoneticPr fontId="13"/>
  </si>
  <si>
    <t>赤色</t>
    <rPh sb="0" eb="2">
      <t>アカイロ</t>
    </rPh>
    <phoneticPr fontId="13"/>
  </si>
  <si>
    <t>前年度調査項目のうち入力漏れ等の部分※不明での処理は不可</t>
    <rPh sb="0" eb="3">
      <t>ゼンネンド</t>
    </rPh>
    <rPh sb="3" eb="5">
      <t>チョウサ</t>
    </rPh>
    <rPh sb="5" eb="7">
      <t>コウモク</t>
    </rPh>
    <rPh sb="10" eb="12">
      <t>ニュウリョク</t>
    </rPh>
    <rPh sb="12" eb="13">
      <t>モ</t>
    </rPh>
    <rPh sb="14" eb="15">
      <t>トウ</t>
    </rPh>
    <rPh sb="16" eb="18">
      <t>ブブン</t>
    </rPh>
    <rPh sb="19" eb="21">
      <t>フメイ</t>
    </rPh>
    <rPh sb="23" eb="25">
      <t>ショリ</t>
    </rPh>
    <rPh sb="26" eb="28">
      <t>フカ</t>
    </rPh>
    <phoneticPr fontId="13"/>
  </si>
  <si>
    <t>0前年度除却・新規取得</t>
    <rPh sb="1" eb="4">
      <t>ゼンネンド</t>
    </rPh>
    <rPh sb="4" eb="6">
      <t>ジョキャク</t>
    </rPh>
    <rPh sb="7" eb="9">
      <t>シンキ</t>
    </rPh>
    <rPh sb="9" eb="11">
      <t>シュトク</t>
    </rPh>
    <phoneticPr fontId="13"/>
  </si>
  <si>
    <t>１（主たる施設）</t>
    <rPh sb="2" eb="3">
      <t>シュ</t>
    </rPh>
    <rPh sb="5" eb="7">
      <t>シセツ</t>
    </rPh>
    <phoneticPr fontId="13"/>
  </si>
  <si>
    <t>51（耐震診断）</t>
    <rPh sb="3" eb="5">
      <t>タイシン</t>
    </rPh>
    <rPh sb="5" eb="7">
      <t>シンダン</t>
    </rPh>
    <phoneticPr fontId="13"/>
  </si>
  <si>
    <t>実施済み</t>
    <rPh sb="0" eb="2">
      <t>ジッシ</t>
    </rPh>
    <rPh sb="2" eb="3">
      <t>ス</t>
    </rPh>
    <phoneticPr fontId="13"/>
  </si>
  <si>
    <t>未実施</t>
    <rPh sb="0" eb="3">
      <t>ミジッシ</t>
    </rPh>
    <phoneticPr fontId="13"/>
  </si>
  <si>
    <t>不要</t>
    <rPh sb="0" eb="2">
      <t>フヨウ</t>
    </rPh>
    <phoneticPr fontId="13"/>
  </si>
  <si>
    <t>52（耐震化状況）</t>
    <rPh sb="3" eb="6">
      <t>タイシンカ</t>
    </rPh>
    <rPh sb="6" eb="8">
      <t>ジョウキョウ</t>
    </rPh>
    <phoneticPr fontId="13"/>
  </si>
  <si>
    <t>54(運営方式）</t>
    <rPh sb="3" eb="5">
      <t>ウンエイ</t>
    </rPh>
    <rPh sb="5" eb="7">
      <t>ホウシキ</t>
    </rPh>
    <phoneticPr fontId="13"/>
  </si>
  <si>
    <t>直営</t>
    <rPh sb="0" eb="2">
      <t>チョクエイ</t>
    </rPh>
    <phoneticPr fontId="13"/>
  </si>
  <si>
    <t>委託</t>
    <rPh sb="0" eb="2">
      <t>イタク</t>
    </rPh>
    <phoneticPr fontId="13"/>
  </si>
  <si>
    <t>60（設置目的）</t>
    <rPh sb="3" eb="5">
      <t>セッチ</t>
    </rPh>
    <rPh sb="5" eb="7">
      <t>モクテキ</t>
    </rPh>
    <phoneticPr fontId="13"/>
  </si>
  <si>
    <t>一般</t>
    <rPh sb="0" eb="2">
      <t>イッパン</t>
    </rPh>
    <phoneticPr fontId="13"/>
  </si>
  <si>
    <t>児童・青少年</t>
    <rPh sb="0" eb="2">
      <t>ジドウ</t>
    </rPh>
    <rPh sb="3" eb="6">
      <t>セイショウネン</t>
    </rPh>
    <phoneticPr fontId="13"/>
  </si>
  <si>
    <t>高齢者</t>
    <rPh sb="0" eb="3">
      <t>コウレイシャ</t>
    </rPh>
    <phoneticPr fontId="13"/>
  </si>
  <si>
    <t>障がい者</t>
    <rPh sb="0" eb="1">
      <t>ショウ</t>
    </rPh>
    <rPh sb="3" eb="4">
      <t>シャ</t>
    </rPh>
    <phoneticPr fontId="13"/>
  </si>
  <si>
    <t>総務課</t>
    <rPh sb="0" eb="3">
      <t>ソウムカ</t>
    </rPh>
    <phoneticPr fontId="13"/>
  </si>
  <si>
    <t>水道施設課</t>
    <rPh sb="0" eb="2">
      <t>スイドウ</t>
    </rPh>
    <rPh sb="2" eb="5">
      <t>シセツカ</t>
    </rPh>
    <phoneticPr fontId="13"/>
  </si>
  <si>
    <t>17</t>
  </si>
  <si>
    <t>18</t>
  </si>
  <si>
    <t>19</t>
  </si>
  <si>
    <t>24</t>
  </si>
  <si>
    <t>25</t>
  </si>
  <si>
    <t>26</t>
  </si>
  <si>
    <t>27</t>
  </si>
  <si>
    <t>28</t>
  </si>
  <si>
    <t>29</t>
  </si>
  <si>
    <t>30</t>
  </si>
  <si>
    <t>33</t>
  </si>
  <si>
    <t>34</t>
  </si>
  <si>
    <t>35</t>
  </si>
  <si>
    <t>36</t>
  </si>
  <si>
    <t>37</t>
  </si>
  <si>
    <t>財産名</t>
    <rPh sb="0" eb="2">
      <t>ザイサン</t>
    </rPh>
    <rPh sb="2" eb="3">
      <t>メイ</t>
    </rPh>
    <phoneticPr fontId="13"/>
  </si>
  <si>
    <t>所属名</t>
    <rPh sb="0" eb="2">
      <t>ショゾク</t>
    </rPh>
    <rPh sb="2" eb="3">
      <t>メイ</t>
    </rPh>
    <phoneticPr fontId="13"/>
  </si>
  <si>
    <t>建設年月日</t>
    <rPh sb="0" eb="2">
      <t>ケンセツ</t>
    </rPh>
    <rPh sb="3" eb="5">
      <t>ガッピ</t>
    </rPh>
    <phoneticPr fontId="13"/>
  </si>
  <si>
    <t>取得年月日</t>
    <rPh sb="0" eb="2">
      <t>シュトク</t>
    </rPh>
    <rPh sb="2" eb="5">
      <t>ネンガッピ</t>
    </rPh>
    <phoneticPr fontId="13"/>
  </si>
  <si>
    <t>供用開始日</t>
    <rPh sb="0" eb="2">
      <t>キョウヨウ</t>
    </rPh>
    <rPh sb="2" eb="4">
      <t>カイシ</t>
    </rPh>
    <rPh sb="4" eb="5">
      <t>ビ</t>
    </rPh>
    <phoneticPr fontId="13"/>
  </si>
  <si>
    <t>供用開始年度</t>
    <rPh sb="0" eb="2">
      <t>キョウヨウ</t>
    </rPh>
    <rPh sb="2" eb="4">
      <t>カイシ</t>
    </rPh>
    <rPh sb="4" eb="6">
      <t>ネンド</t>
    </rPh>
    <phoneticPr fontId="13"/>
  </si>
  <si>
    <t>供用開始年度・西暦</t>
    <rPh sb="0" eb="2">
      <t>キョウヨウ</t>
    </rPh>
    <rPh sb="2" eb="4">
      <t>カイシ</t>
    </rPh>
    <rPh sb="4" eb="6">
      <t>ネンド</t>
    </rPh>
    <rPh sb="7" eb="9">
      <t>セイレキ</t>
    </rPh>
    <phoneticPr fontId="13"/>
  </si>
  <si>
    <t>稼働
年数
（年度）</t>
    <rPh sb="0" eb="2">
      <t>カドウ</t>
    </rPh>
    <rPh sb="3" eb="5">
      <t>ネンスウ</t>
    </rPh>
    <rPh sb="7" eb="9">
      <t>ネンド</t>
    </rPh>
    <phoneticPr fontId="13"/>
  </si>
  <si>
    <t>取得価格（円）</t>
    <rPh sb="0" eb="2">
      <t>シュトク</t>
    </rPh>
    <rPh sb="2" eb="4">
      <t>カカク</t>
    </rPh>
    <rPh sb="5" eb="6">
      <t>エン</t>
    </rPh>
    <phoneticPr fontId="13"/>
  </si>
  <si>
    <t>会計名</t>
    <rPh sb="0" eb="2">
      <t>カイケイ</t>
    </rPh>
    <rPh sb="2" eb="3">
      <t>メイ</t>
    </rPh>
    <phoneticPr fontId="13"/>
  </si>
  <si>
    <t>用途</t>
    <rPh sb="0" eb="2">
      <t>ヨウト</t>
    </rPh>
    <phoneticPr fontId="13"/>
  </si>
  <si>
    <t>目的別
資産区分</t>
    <rPh sb="0" eb="2">
      <t>モクテキベツ2</t>
    </rPh>
    <phoneticPr fontId="13"/>
  </si>
  <si>
    <t>数量
（延床面積）</t>
    <rPh sb="0" eb="2">
      <t>スウリョウ</t>
    </rPh>
    <rPh sb="4" eb="6">
      <t>ノベユカ</t>
    </rPh>
    <rPh sb="6" eb="8">
      <t>メンセキ</t>
    </rPh>
    <phoneticPr fontId="13"/>
  </si>
  <si>
    <t>単位</t>
    <rPh sb="0" eb="2">
      <t>タンイ</t>
    </rPh>
    <phoneticPr fontId="13"/>
  </si>
  <si>
    <t>階層
(地上)</t>
    <rPh sb="0" eb="2">
      <t>カイソウ</t>
    </rPh>
    <rPh sb="4" eb="6">
      <t>チジョウ</t>
    </rPh>
    <phoneticPr fontId="13"/>
  </si>
  <si>
    <t>階層
(地下)</t>
    <rPh sb="0" eb="2">
      <t>カイソウ</t>
    </rPh>
    <rPh sb="4" eb="6">
      <t>チカ</t>
    </rPh>
    <phoneticPr fontId="13"/>
  </si>
  <si>
    <t>エレベーター
設置状況
（有・無）</t>
    <rPh sb="13" eb="14">
      <t>アリ</t>
    </rPh>
    <rPh sb="15" eb="16">
      <t>ナ</t>
    </rPh>
    <phoneticPr fontId="13"/>
  </si>
  <si>
    <t>エレベーター
設置基数
※有の場合</t>
    <rPh sb="7" eb="9">
      <t>セッチ</t>
    </rPh>
    <rPh sb="9" eb="10">
      <t>キ</t>
    </rPh>
    <rPh sb="10" eb="11">
      <t>スウ</t>
    </rPh>
    <rPh sb="13" eb="14">
      <t>アリ</t>
    </rPh>
    <rPh sb="15" eb="17">
      <t>バアイ</t>
    </rPh>
    <phoneticPr fontId="13"/>
  </si>
  <si>
    <t>耐震診断</t>
    <rPh sb="0" eb="2">
      <t>タイシン</t>
    </rPh>
    <rPh sb="2" eb="4">
      <t>シンダン</t>
    </rPh>
    <phoneticPr fontId="13"/>
  </si>
  <si>
    <t>長寿命化履歴
※最大100字</t>
    <rPh sb="0" eb="1">
      <t>チョウ</t>
    </rPh>
    <rPh sb="1" eb="4">
      <t>ジュミョウカ</t>
    </rPh>
    <rPh sb="4" eb="6">
      <t>リレキ</t>
    </rPh>
    <rPh sb="8" eb="10">
      <t>サイダイ</t>
    </rPh>
    <rPh sb="13" eb="14">
      <t>ジ</t>
    </rPh>
    <phoneticPr fontId="13"/>
  </si>
  <si>
    <t>複合化状況
※最大50字</t>
    <rPh sb="0" eb="3">
      <t>フクゴウカ</t>
    </rPh>
    <rPh sb="3" eb="5">
      <t>ジョウキョウ</t>
    </rPh>
    <rPh sb="7" eb="9">
      <t>サイダイ</t>
    </rPh>
    <rPh sb="11" eb="12">
      <t>ジ</t>
    </rPh>
    <phoneticPr fontId="13"/>
  </si>
  <si>
    <t>運営
方式</t>
    <rPh sb="0" eb="2">
      <t>ウンエイ</t>
    </rPh>
    <rPh sb="3" eb="5">
      <t>ホウシキ</t>
    </rPh>
    <phoneticPr fontId="13"/>
  </si>
  <si>
    <t>運営時間</t>
    <rPh sb="0" eb="2">
      <t>ウンエイ</t>
    </rPh>
    <rPh sb="2" eb="4">
      <t>ジカン</t>
    </rPh>
    <phoneticPr fontId="13"/>
  </si>
  <si>
    <t>定休日
※最大20字（20字を超える場合は「No.34備考」欄に入力）</t>
    <rPh sb="0" eb="3">
      <t>テイキュウビ</t>
    </rPh>
    <rPh sb="5" eb="7">
      <t>サイダイ</t>
    </rPh>
    <rPh sb="9" eb="10">
      <t>ジ</t>
    </rPh>
    <rPh sb="13" eb="14">
      <t>ジ</t>
    </rPh>
    <rPh sb="15" eb="16">
      <t>コ</t>
    </rPh>
    <rPh sb="18" eb="20">
      <t>バアイ</t>
    </rPh>
    <rPh sb="27" eb="29">
      <t>ビコウ</t>
    </rPh>
    <rPh sb="30" eb="31">
      <t>ラン</t>
    </rPh>
    <rPh sb="32" eb="34">
      <t>ニュウリョク</t>
    </rPh>
    <phoneticPr fontId="13"/>
  </si>
  <si>
    <t>財産分類</t>
    <rPh sb="0" eb="2">
      <t>ザイサンクブン2</t>
    </rPh>
    <rPh sb="2" eb="3">
      <t>ブン</t>
    </rPh>
    <rPh sb="3" eb="4">
      <t>ルイ</t>
    </rPh>
    <phoneticPr fontId="13"/>
  </si>
  <si>
    <t>設置根拠
（条例等）</t>
    <rPh sb="0" eb="2">
      <t>セッチ</t>
    </rPh>
    <rPh sb="2" eb="4">
      <t>コンキョ</t>
    </rPh>
    <rPh sb="6" eb="8">
      <t>ジョウレイ</t>
    </rPh>
    <rPh sb="8" eb="9">
      <t>トウ</t>
    </rPh>
    <phoneticPr fontId="13"/>
  </si>
  <si>
    <t>設置目的</t>
    <rPh sb="0" eb="2">
      <t>セッチ</t>
    </rPh>
    <rPh sb="2" eb="4">
      <t>モクテキ</t>
    </rPh>
    <phoneticPr fontId="13"/>
  </si>
  <si>
    <t>設置目的が「その他」の場合</t>
    <rPh sb="0" eb="2">
      <t>セッチ</t>
    </rPh>
    <rPh sb="2" eb="4">
      <t>モクテキ</t>
    </rPh>
    <rPh sb="8" eb="9">
      <t>ホカ</t>
    </rPh>
    <rPh sb="11" eb="13">
      <t>バアイ</t>
    </rPh>
    <phoneticPr fontId="13"/>
  </si>
  <si>
    <t>公有財産台帳名</t>
    <rPh sb="0" eb="2">
      <t>コウユウ</t>
    </rPh>
    <rPh sb="2" eb="4">
      <t>ザイサン</t>
    </rPh>
    <rPh sb="4" eb="6">
      <t>ダイチョウ</t>
    </rPh>
    <rPh sb="6" eb="7">
      <t>メイ</t>
    </rPh>
    <phoneticPr fontId="13"/>
  </si>
  <si>
    <t>公有財産台帳番号</t>
    <rPh sb="0" eb="2">
      <t>コウユウ</t>
    </rPh>
    <rPh sb="2" eb="4">
      <t>ザイサン</t>
    </rPh>
    <rPh sb="4" eb="6">
      <t>ダイチョウ</t>
    </rPh>
    <rPh sb="6" eb="8">
      <t>バンゴウ</t>
    </rPh>
    <phoneticPr fontId="13"/>
  </si>
  <si>
    <t>法定台帳等名</t>
    <rPh sb="0" eb="2">
      <t>ホウテイ</t>
    </rPh>
    <rPh sb="2" eb="4">
      <t>ダイチョウ</t>
    </rPh>
    <rPh sb="4" eb="5">
      <t>トウ</t>
    </rPh>
    <rPh sb="5" eb="6">
      <t>メイ</t>
    </rPh>
    <phoneticPr fontId="13"/>
  </si>
  <si>
    <t>法定台帳等番号</t>
    <rPh sb="0" eb="2">
      <t>ホウテイ</t>
    </rPh>
    <rPh sb="2" eb="4">
      <t>ダイチョウ</t>
    </rPh>
    <rPh sb="4" eb="5">
      <t>トウ</t>
    </rPh>
    <rPh sb="5" eb="7">
      <t>バンゴウ</t>
    </rPh>
    <phoneticPr fontId="13"/>
  </si>
  <si>
    <t>備考
(調査用)</t>
    <rPh sb="0" eb="2">
      <t>ビコウ</t>
    </rPh>
    <rPh sb="4" eb="6">
      <t>チョウサ</t>
    </rPh>
    <rPh sb="6" eb="7">
      <t>ヨウ</t>
    </rPh>
    <phoneticPr fontId="13"/>
  </si>
  <si>
    <t>列1</t>
  </si>
  <si>
    <t>備考（職員数・トータルコスト）</t>
    <rPh sb="0" eb="2">
      <t>ビコウ</t>
    </rPh>
    <rPh sb="3" eb="5">
      <t>ショクイン</t>
    </rPh>
    <rPh sb="5" eb="6">
      <t>スウ</t>
    </rPh>
    <phoneticPr fontId="13"/>
  </si>
  <si>
    <t>上下水道局下水道保全課</t>
    <rPh sb="0" eb="2">
      <t>ジョウゲ</t>
    </rPh>
    <rPh sb="2" eb="5">
      <t>スイドウキョク</t>
    </rPh>
    <rPh sb="5" eb="8">
      <t>ゲスイドウ</t>
    </rPh>
    <rPh sb="8" eb="10">
      <t>ホゼン</t>
    </rPh>
    <rPh sb="10" eb="11">
      <t>カ</t>
    </rPh>
    <phoneticPr fontId="13"/>
  </si>
  <si>
    <t>郡山市</t>
  </si>
  <si>
    <t>阿久津町</t>
  </si>
  <si>
    <t>字八幡下</t>
  </si>
  <si>
    <t>2</t>
  </si>
  <si>
    <t>鉄筋コンクリート造</t>
  </si>
  <si>
    <t>農業集落排水事業会計</t>
  </si>
  <si>
    <t>処理場</t>
  </si>
  <si>
    <t>農業集落排水施設</t>
    <rPh sb="0" eb="2">
      <t>ノウギョウ</t>
    </rPh>
    <rPh sb="2" eb="4">
      <t>シュウラク</t>
    </rPh>
    <rPh sb="4" eb="6">
      <t>ハイスイ</t>
    </rPh>
    <rPh sb="6" eb="8">
      <t>シセツ</t>
    </rPh>
    <phoneticPr fontId="13"/>
  </si>
  <si>
    <t>㎡</t>
  </si>
  <si>
    <t>01</t>
  </si>
  <si>
    <t>00</t>
  </si>
  <si>
    <t>00：00～24：00</t>
  </si>
  <si>
    <t>行政財産</t>
  </si>
  <si>
    <t>郡山市農業集落排水処理施設条例第２条</t>
    <rPh sb="0" eb="3">
      <t>コオリヤマシ</t>
    </rPh>
    <rPh sb="3" eb="13">
      <t>ノ</t>
    </rPh>
    <rPh sb="13" eb="15">
      <t>ジョウレイ</t>
    </rPh>
    <rPh sb="15" eb="16">
      <t>ダイ</t>
    </rPh>
    <rPh sb="17" eb="18">
      <t>ジョウ</t>
    </rPh>
    <phoneticPr fontId="13"/>
  </si>
  <si>
    <t>農業集落排水</t>
    <rPh sb="0" eb="2">
      <t>ノウギョウ</t>
    </rPh>
    <rPh sb="2" eb="4">
      <t>シュウラク</t>
    </rPh>
    <rPh sb="4" eb="6">
      <t>ハイスイ</t>
    </rPh>
    <phoneticPr fontId="13"/>
  </si>
  <si>
    <t>－</t>
  </si>
  <si>
    <t>三穂田町　川田</t>
  </si>
  <si>
    <t>３丁目</t>
  </si>
  <si>
    <t>136</t>
  </si>
  <si>
    <t>三穂田町　富岡</t>
  </si>
  <si>
    <t>字鹿ノ崎</t>
  </si>
  <si>
    <t>4-1</t>
  </si>
  <si>
    <t>字川南</t>
  </si>
  <si>
    <t>102-2</t>
  </si>
  <si>
    <t>416</t>
  </si>
  <si>
    <t>逢瀬町　多田野</t>
  </si>
  <si>
    <t>字上中丸</t>
  </si>
  <si>
    <t>10-2</t>
  </si>
  <si>
    <t>4090319</t>
  </si>
  <si>
    <t>409</t>
  </si>
  <si>
    <t>逢瀬町　河内</t>
  </si>
  <si>
    <t>字中谷地</t>
  </si>
  <si>
    <t>152-1</t>
  </si>
  <si>
    <t>片平町</t>
  </si>
  <si>
    <t>字観音前</t>
  </si>
  <si>
    <t>75</t>
  </si>
  <si>
    <t>4050820</t>
  </si>
  <si>
    <t>406</t>
  </si>
  <si>
    <t>機械室</t>
  </si>
  <si>
    <t>喜久田町　前田沢</t>
  </si>
  <si>
    <t>１丁目</t>
  </si>
  <si>
    <t>99</t>
  </si>
  <si>
    <t>日和田町</t>
  </si>
  <si>
    <t>字古舘</t>
  </si>
  <si>
    <t>184-3</t>
  </si>
  <si>
    <t>4100313</t>
  </si>
  <si>
    <t>熱海町　下伊豆島</t>
  </si>
  <si>
    <t>字町谷田</t>
  </si>
  <si>
    <t>110-2</t>
  </si>
  <si>
    <t>田村町　小川</t>
  </si>
  <si>
    <t>字下田</t>
  </si>
  <si>
    <t>94-1</t>
  </si>
  <si>
    <t>西田町　三町目</t>
  </si>
  <si>
    <t>字前舘</t>
  </si>
  <si>
    <t>5</t>
  </si>
  <si>
    <t>4070119</t>
  </si>
  <si>
    <t>407</t>
  </si>
  <si>
    <t>西田町　芹沢</t>
  </si>
  <si>
    <t>熱海町　中山</t>
  </si>
  <si>
    <t>字太田</t>
  </si>
  <si>
    <t>138-7</t>
  </si>
  <si>
    <t>横塚</t>
  </si>
  <si>
    <t>19-1</t>
  </si>
  <si>
    <t>3430330</t>
  </si>
  <si>
    <t>下水道事業会計</t>
  </si>
  <si>
    <t>下水道施設</t>
    <rPh sb="0" eb="3">
      <t>ゲスイドウ</t>
    </rPh>
    <rPh sb="3" eb="5">
      <t>シセツ</t>
    </rPh>
    <phoneticPr fontId="13"/>
  </si>
  <si>
    <t>02</t>
  </si>
  <si>
    <t>2014年3月26日耐震補強工事完了</t>
    <rPh sb="4" eb="5">
      <t>ネン</t>
    </rPh>
    <rPh sb="6" eb="7">
      <t>ツキ</t>
    </rPh>
    <rPh sb="9" eb="10">
      <t>ヒ</t>
    </rPh>
    <rPh sb="10" eb="12">
      <t>タイシン</t>
    </rPh>
    <rPh sb="12" eb="14">
      <t>ホキョウ</t>
    </rPh>
    <rPh sb="14" eb="16">
      <t>コウジ</t>
    </rPh>
    <rPh sb="16" eb="18">
      <t>カンリョウ</t>
    </rPh>
    <phoneticPr fontId="13"/>
  </si>
  <si>
    <t>下水道法第四条、第五条</t>
    <rPh sb="0" eb="3">
      <t>ゲスイドウ</t>
    </rPh>
    <rPh sb="3" eb="4">
      <t>ホウ</t>
    </rPh>
    <rPh sb="4" eb="5">
      <t>ダイ</t>
    </rPh>
    <rPh sb="5" eb="7">
      <t>ヨンジョウ</t>
    </rPh>
    <rPh sb="8" eb="9">
      <t>ダイ</t>
    </rPh>
    <rPh sb="9" eb="11">
      <t>ゴジョウ</t>
    </rPh>
    <phoneticPr fontId="13"/>
  </si>
  <si>
    <t>公共下水道</t>
    <rPh sb="0" eb="2">
      <t>コウキョウ</t>
    </rPh>
    <rPh sb="2" eb="5">
      <t>ゲスイドウ</t>
    </rPh>
    <phoneticPr fontId="13"/>
  </si>
  <si>
    <t>3490325</t>
  </si>
  <si>
    <t>3450330</t>
  </si>
  <si>
    <t>ボイラー棟　地上部分解体</t>
    <rPh sb="4" eb="5">
      <t>トウ</t>
    </rPh>
    <rPh sb="6" eb="8">
      <t>チジョウ</t>
    </rPh>
    <rPh sb="8" eb="10">
      <t>ブブン</t>
    </rPh>
    <rPh sb="10" eb="12">
      <t>カイタイ</t>
    </rPh>
    <phoneticPr fontId="13"/>
  </si>
  <si>
    <t>コンクリート・ブロック造</t>
  </si>
  <si>
    <t>3540310</t>
  </si>
  <si>
    <t>物置・小屋・ゴミ庫等</t>
  </si>
  <si>
    <t>石造</t>
  </si>
  <si>
    <t>鉄骨造・軽量鉄骨造</t>
  </si>
  <si>
    <t>上屋</t>
  </si>
  <si>
    <t>事務所</t>
  </si>
  <si>
    <t>水門町</t>
  </si>
  <si>
    <t>248-12</t>
  </si>
  <si>
    <t>4010325</t>
  </si>
  <si>
    <t>03</t>
  </si>
  <si>
    <t>74-1</t>
  </si>
  <si>
    <t>4100320</t>
  </si>
  <si>
    <t>西ノ内</t>
  </si>
  <si>
    <t>２丁目</t>
  </si>
  <si>
    <t>75-2</t>
  </si>
  <si>
    <t>4100305</t>
  </si>
  <si>
    <t>一体利用施設(水処理棟 57.74㎡ ＋ 消毒機械棟 7.28㎡)</t>
    <rPh sb="0" eb="2">
      <t>イッタイ</t>
    </rPh>
    <rPh sb="2" eb="4">
      <t>リヨウ</t>
    </rPh>
    <rPh sb="4" eb="6">
      <t>シセツ</t>
    </rPh>
    <rPh sb="7" eb="8">
      <t>ミズ</t>
    </rPh>
    <rPh sb="8" eb="10">
      <t>ショリ</t>
    </rPh>
    <rPh sb="10" eb="11">
      <t>ムネ</t>
    </rPh>
    <rPh sb="21" eb="23">
      <t>ショウドク</t>
    </rPh>
    <rPh sb="23" eb="25">
      <t>キカイ</t>
    </rPh>
    <rPh sb="25" eb="26">
      <t>ムネ</t>
    </rPh>
    <phoneticPr fontId="13"/>
  </si>
  <si>
    <t>字古川</t>
  </si>
  <si>
    <t>4051130</t>
  </si>
  <si>
    <t>4120104</t>
  </si>
  <si>
    <t>富久山町　久保田</t>
  </si>
  <si>
    <t>字梅田</t>
  </si>
  <si>
    <t>158-2</t>
  </si>
  <si>
    <t>3520325</t>
  </si>
  <si>
    <t>字古坦</t>
  </si>
  <si>
    <t>128-1</t>
  </si>
  <si>
    <t>4161018</t>
  </si>
  <si>
    <t>417</t>
  </si>
  <si>
    <t>湖南町　舟津</t>
  </si>
  <si>
    <t>字中ノ沢</t>
  </si>
  <si>
    <t>5493</t>
  </si>
  <si>
    <t>4140315</t>
  </si>
  <si>
    <t>熱海中継ポンプ場</t>
  </si>
  <si>
    <t>熱海町　玉川</t>
  </si>
  <si>
    <t>字対面原</t>
  </si>
  <si>
    <t>20-4</t>
  </si>
  <si>
    <t>4040319</t>
  </si>
  <si>
    <t>下水道法第四条、第五条</t>
  </si>
  <si>
    <t>水道局（庁舎）</t>
    <rPh sb="0" eb="3">
      <t>スイドウキョク</t>
    </rPh>
    <rPh sb="4" eb="6">
      <t>チョウシャ</t>
    </rPh>
    <phoneticPr fontId="13"/>
  </si>
  <si>
    <t>上下水道局総務課</t>
    <rPh sb="0" eb="2">
      <t>ジョウゲ</t>
    </rPh>
    <rPh sb="2" eb="5">
      <t>スイドウキョク</t>
    </rPh>
    <rPh sb="5" eb="8">
      <t>ソウムカ</t>
    </rPh>
    <phoneticPr fontId="13"/>
  </si>
  <si>
    <t>豊田町</t>
    <rPh sb="0" eb="3">
      <t>トヨダマチ</t>
    </rPh>
    <phoneticPr fontId="13"/>
  </si>
  <si>
    <t>127-1</t>
  </si>
  <si>
    <t>403</t>
  </si>
  <si>
    <t>水道事業会計</t>
    <rPh sb="0" eb="2">
      <t>スイドウ</t>
    </rPh>
    <rPh sb="2" eb="4">
      <t>ジギョウ</t>
    </rPh>
    <rPh sb="4" eb="6">
      <t>カイケイ</t>
    </rPh>
    <phoneticPr fontId="13"/>
  </si>
  <si>
    <t>庁舎</t>
    <rPh sb="0" eb="2">
      <t>チョウシャ</t>
    </rPh>
    <phoneticPr fontId="13"/>
  </si>
  <si>
    <t>上水道施設</t>
    <rPh sb="0" eb="3">
      <t>ジョウスイドウ</t>
    </rPh>
    <rPh sb="3" eb="5">
      <t>シセツ</t>
    </rPh>
    <phoneticPr fontId="13"/>
  </si>
  <si>
    <t>05</t>
  </si>
  <si>
    <t>08：30～17：15</t>
  </si>
  <si>
    <t>土日祝日・12/29～1/3</t>
    <rPh sb="0" eb="2">
      <t>ドニチ</t>
    </rPh>
    <rPh sb="2" eb="4">
      <t>シュクジツ</t>
    </rPh>
    <phoneticPr fontId="13"/>
  </si>
  <si>
    <t>無し</t>
    <rPh sb="0" eb="1">
      <t>ナ</t>
    </rPh>
    <phoneticPr fontId="13"/>
  </si>
  <si>
    <t>水道事業</t>
    <rPh sb="0" eb="2">
      <t>スイドウ</t>
    </rPh>
    <rPh sb="2" eb="4">
      <t>ジギョウ</t>
    </rPh>
    <phoneticPr fontId="13"/>
  </si>
  <si>
    <t>水道局（浄水管理棟）</t>
    <rPh sb="4" eb="6">
      <t>ジョウスイ</t>
    </rPh>
    <rPh sb="6" eb="9">
      <t>カンリトウ</t>
    </rPh>
    <phoneticPr fontId="13"/>
  </si>
  <si>
    <t>上下水道局総務課</t>
    <rPh sb="5" eb="8">
      <t>ソウムカ</t>
    </rPh>
    <phoneticPr fontId="13"/>
  </si>
  <si>
    <t>水道局（局北庁舎）</t>
    <rPh sb="4" eb="5">
      <t>キョク</t>
    </rPh>
    <rPh sb="5" eb="6">
      <t>キタ</t>
    </rPh>
    <rPh sb="6" eb="8">
      <t>チョウシャ</t>
    </rPh>
    <phoneticPr fontId="13"/>
  </si>
  <si>
    <t>346</t>
  </si>
  <si>
    <t>耐震診断結果再確認により耐震化必要と判明</t>
    <rPh sb="0" eb="2">
      <t>タイシン</t>
    </rPh>
    <rPh sb="2" eb="4">
      <t>シンダン</t>
    </rPh>
    <rPh sb="4" eb="6">
      <t>ケッカ</t>
    </rPh>
    <rPh sb="6" eb="7">
      <t>サイ</t>
    </rPh>
    <rPh sb="7" eb="9">
      <t>カクニン</t>
    </rPh>
    <rPh sb="12" eb="15">
      <t>タイシンカ</t>
    </rPh>
    <rPh sb="15" eb="17">
      <t>ヒツヨウ</t>
    </rPh>
    <rPh sb="18" eb="20">
      <t>ハンメイ</t>
    </rPh>
    <phoneticPr fontId="13"/>
  </si>
  <si>
    <t>水道局（水質検査棟）</t>
    <rPh sb="4" eb="6">
      <t>スイシツ</t>
    </rPh>
    <rPh sb="6" eb="8">
      <t>ケンサ</t>
    </rPh>
    <rPh sb="8" eb="9">
      <t>ムネ</t>
    </rPh>
    <phoneticPr fontId="13"/>
  </si>
  <si>
    <t>上下水道局浄水課</t>
    <rPh sb="0" eb="2">
      <t>ジョウゲ</t>
    </rPh>
    <rPh sb="2" eb="5">
      <t>スイドウキョク</t>
    </rPh>
    <rPh sb="5" eb="7">
      <t>ジョウスイ</t>
    </rPh>
    <rPh sb="7" eb="8">
      <t>カ</t>
    </rPh>
    <phoneticPr fontId="13"/>
  </si>
  <si>
    <t>363</t>
  </si>
  <si>
    <t>水道局（車庫）</t>
    <rPh sb="4" eb="6">
      <t>シャコ</t>
    </rPh>
    <phoneticPr fontId="13"/>
  </si>
  <si>
    <t>鉄骨造</t>
    <rPh sb="0" eb="2">
      <t>テッコツ</t>
    </rPh>
    <rPh sb="2" eb="3">
      <t>ツク</t>
    </rPh>
    <phoneticPr fontId="13"/>
  </si>
  <si>
    <t>404</t>
  </si>
  <si>
    <t>車庫</t>
  </si>
  <si>
    <t>光熱水費については水道局（庁舎）等に含む</t>
    <rPh sb="0" eb="2">
      <t>コウネツ</t>
    </rPh>
    <rPh sb="2" eb="4">
      <t>ミズヒ</t>
    </rPh>
    <rPh sb="9" eb="12">
      <t>スイドウキョク</t>
    </rPh>
    <rPh sb="13" eb="15">
      <t>チョウシャ</t>
    </rPh>
    <rPh sb="16" eb="17">
      <t>トウ</t>
    </rPh>
    <rPh sb="18" eb="19">
      <t>フク</t>
    </rPh>
    <phoneticPr fontId="13"/>
  </si>
  <si>
    <t>上下水道局浄水課</t>
    <rPh sb="2" eb="5">
      <t>スイドウキョク</t>
    </rPh>
    <rPh sb="5" eb="7">
      <t>ジョウスイ</t>
    </rPh>
    <rPh sb="7" eb="8">
      <t>カ</t>
    </rPh>
    <phoneticPr fontId="13"/>
  </si>
  <si>
    <t>処理場</t>
    <rPh sb="0" eb="3">
      <t>ショリジョウ</t>
    </rPh>
    <phoneticPr fontId="13"/>
  </si>
  <si>
    <t>401</t>
  </si>
  <si>
    <t>362</t>
  </si>
  <si>
    <t>堀口浄水場（管理棟）</t>
    <rPh sb="0" eb="2">
      <t>ホリグチ</t>
    </rPh>
    <rPh sb="2" eb="5">
      <t>ジョウスイジョウ</t>
    </rPh>
    <rPh sb="6" eb="9">
      <t>カンリトウ</t>
    </rPh>
    <phoneticPr fontId="13"/>
  </si>
  <si>
    <t>逢瀬町多田野</t>
    <rPh sb="0" eb="2">
      <t>オウセ</t>
    </rPh>
    <rPh sb="2" eb="3">
      <t>マチ</t>
    </rPh>
    <rPh sb="3" eb="6">
      <t>タダノ</t>
    </rPh>
    <phoneticPr fontId="13"/>
  </si>
  <si>
    <t>字元寺</t>
    <rPh sb="0" eb="1">
      <t>アザ</t>
    </rPh>
    <rPh sb="1" eb="2">
      <t>モト</t>
    </rPh>
    <rPh sb="2" eb="3">
      <t>テラ</t>
    </rPh>
    <phoneticPr fontId="13"/>
  </si>
  <si>
    <t>1-1</t>
  </si>
  <si>
    <t>349</t>
  </si>
  <si>
    <t>建物保険分のみ</t>
    <rPh sb="0" eb="2">
      <t>タテモノ</t>
    </rPh>
    <rPh sb="2" eb="4">
      <t>ホケン</t>
    </rPh>
    <rPh sb="4" eb="5">
      <t>ブン</t>
    </rPh>
    <phoneticPr fontId="13"/>
  </si>
  <si>
    <t>堀口浄水場（薬注棟）</t>
    <rPh sb="0" eb="2">
      <t>ホリグチ</t>
    </rPh>
    <rPh sb="2" eb="5">
      <t>ジョウスイジョウ</t>
    </rPh>
    <rPh sb="6" eb="7">
      <t>クスリ</t>
    </rPh>
    <rPh sb="7" eb="8">
      <t>チュウ</t>
    </rPh>
    <rPh sb="8" eb="9">
      <t>ムネ</t>
    </rPh>
    <phoneticPr fontId="13"/>
  </si>
  <si>
    <t>堀口浄水場（急速ろ過池ＮＯ.1）</t>
    <rPh sb="0" eb="2">
      <t>ホリグチ</t>
    </rPh>
    <rPh sb="2" eb="5">
      <t>ジョウスイジョウ</t>
    </rPh>
    <rPh sb="6" eb="7">
      <t>キュウ</t>
    </rPh>
    <rPh sb="7" eb="8">
      <t>ハヤシ</t>
    </rPh>
    <rPh sb="9" eb="10">
      <t>カ</t>
    </rPh>
    <rPh sb="10" eb="11">
      <t>イケ</t>
    </rPh>
    <phoneticPr fontId="13"/>
  </si>
  <si>
    <t>鉄骨造</t>
  </si>
  <si>
    <t>351</t>
  </si>
  <si>
    <r>
      <t>堀口浄水場（急速ろ過池ＮＯ.2）</t>
    </r>
    <r>
      <rPr>
        <sz val="11"/>
        <color indexed="8"/>
        <rFont val="ＭＳ Ｐゴシック"/>
        <family val="3"/>
        <charset val="128"/>
      </rPr>
      <t/>
    </r>
    <rPh sb="0" eb="2">
      <t>ホリグチ</t>
    </rPh>
    <rPh sb="2" eb="5">
      <t>ジョウスイジョウ</t>
    </rPh>
    <rPh sb="6" eb="7">
      <t>キュウ</t>
    </rPh>
    <rPh sb="7" eb="8">
      <t>ハヤシ</t>
    </rPh>
    <rPh sb="9" eb="10">
      <t>カ</t>
    </rPh>
    <rPh sb="10" eb="11">
      <t>イケ</t>
    </rPh>
    <phoneticPr fontId="13"/>
  </si>
  <si>
    <r>
      <t>堀口浄水場（渡り廊下）</t>
    </r>
    <r>
      <rPr>
        <sz val="11"/>
        <color indexed="8"/>
        <rFont val="ＭＳ Ｐゴシック"/>
        <family val="3"/>
        <charset val="128"/>
      </rPr>
      <t/>
    </r>
    <rPh sb="0" eb="2">
      <t>ホリグチ</t>
    </rPh>
    <rPh sb="2" eb="5">
      <t>ジョウスイジョウ</t>
    </rPh>
    <rPh sb="6" eb="7">
      <t>ワタ</t>
    </rPh>
    <rPh sb="8" eb="10">
      <t>ロウカ</t>
    </rPh>
    <phoneticPr fontId="13"/>
  </si>
  <si>
    <t>廊下</t>
  </si>
  <si>
    <t>堀口浄水場（急速ろ過池ＮＯ.3）</t>
    <rPh sb="0" eb="2">
      <t>ホリグチ</t>
    </rPh>
    <rPh sb="2" eb="5">
      <t>ジョウスイジョウ</t>
    </rPh>
    <rPh sb="6" eb="7">
      <t>キュウ</t>
    </rPh>
    <rPh sb="7" eb="8">
      <t>ハヤシ</t>
    </rPh>
    <rPh sb="9" eb="10">
      <t>カ</t>
    </rPh>
    <rPh sb="10" eb="11">
      <t>イケ</t>
    </rPh>
    <phoneticPr fontId="13"/>
  </si>
  <si>
    <t>424</t>
  </si>
  <si>
    <t>堀口浄水場（緩速ろ過池調整室）</t>
    <rPh sb="0" eb="2">
      <t>ホリグチ</t>
    </rPh>
    <rPh sb="2" eb="5">
      <t>ジョウスイジョウ</t>
    </rPh>
    <rPh sb="6" eb="7">
      <t>ユル</t>
    </rPh>
    <rPh sb="7" eb="8">
      <t>ハヤシ</t>
    </rPh>
    <rPh sb="9" eb="10">
      <t>カ</t>
    </rPh>
    <rPh sb="10" eb="11">
      <t>イケ</t>
    </rPh>
    <rPh sb="11" eb="14">
      <t>チョウセイシツ</t>
    </rPh>
    <phoneticPr fontId="13"/>
  </si>
  <si>
    <t>堀口浄水場（脱水機棟）</t>
    <rPh sb="0" eb="2">
      <t>ホリグチ</t>
    </rPh>
    <rPh sb="2" eb="5">
      <t>ジョウスイジョウ</t>
    </rPh>
    <rPh sb="6" eb="8">
      <t>ダッスイ</t>
    </rPh>
    <rPh sb="8" eb="9">
      <t>キ</t>
    </rPh>
    <rPh sb="9" eb="10">
      <t>トウ</t>
    </rPh>
    <phoneticPr fontId="13"/>
  </si>
  <si>
    <t>418</t>
  </si>
  <si>
    <t>堀口浄水場（非常用自家発電棟）</t>
    <rPh sb="0" eb="2">
      <t>ホリグチ</t>
    </rPh>
    <rPh sb="2" eb="5">
      <t>ジョウスイジョウ</t>
    </rPh>
    <rPh sb="6" eb="9">
      <t>ヒジョウヨウ</t>
    </rPh>
    <rPh sb="9" eb="11">
      <t>ジカ</t>
    </rPh>
    <rPh sb="11" eb="13">
      <t>ハツデン</t>
    </rPh>
    <rPh sb="13" eb="14">
      <t>トウ</t>
    </rPh>
    <phoneticPr fontId="13"/>
  </si>
  <si>
    <t>耐震診断：一次診断のみ（図面・目視）</t>
    <rPh sb="0" eb="2">
      <t>タイシン</t>
    </rPh>
    <rPh sb="2" eb="4">
      <t>シンダン</t>
    </rPh>
    <rPh sb="5" eb="7">
      <t>イチジ</t>
    </rPh>
    <rPh sb="7" eb="9">
      <t>シンダン</t>
    </rPh>
    <rPh sb="12" eb="14">
      <t>ズメン</t>
    </rPh>
    <rPh sb="15" eb="17">
      <t>モクシ</t>
    </rPh>
    <phoneticPr fontId="13"/>
  </si>
  <si>
    <t>字黒岩原</t>
    <rPh sb="0" eb="1">
      <t>アザ</t>
    </rPh>
    <rPh sb="1" eb="3">
      <t>クロイワ</t>
    </rPh>
    <rPh sb="3" eb="4">
      <t>ハラ</t>
    </rPh>
    <phoneticPr fontId="13"/>
  </si>
  <si>
    <t>4</t>
  </si>
  <si>
    <t>字本宮舘</t>
    <rPh sb="0" eb="1">
      <t>アザ</t>
    </rPh>
    <rPh sb="1" eb="3">
      <t>モトミヤ</t>
    </rPh>
    <rPh sb="3" eb="4">
      <t>タテ</t>
    </rPh>
    <phoneticPr fontId="13"/>
  </si>
  <si>
    <t>1-8</t>
  </si>
  <si>
    <t>逢瀬町河内</t>
    <rPh sb="0" eb="2">
      <t>オウセ</t>
    </rPh>
    <rPh sb="2" eb="3">
      <t>マチ</t>
    </rPh>
    <rPh sb="3" eb="5">
      <t>カワチ</t>
    </rPh>
    <phoneticPr fontId="13"/>
  </si>
  <si>
    <t>字山田</t>
    <rPh sb="0" eb="1">
      <t>アザ</t>
    </rPh>
    <rPh sb="1" eb="3">
      <t>ヤマダ</t>
    </rPh>
    <phoneticPr fontId="13"/>
  </si>
  <si>
    <t>２</t>
  </si>
  <si>
    <t>421</t>
  </si>
  <si>
    <t>字中田</t>
    <rPh sb="0" eb="1">
      <t>アザ</t>
    </rPh>
    <rPh sb="1" eb="3">
      <t>ナカダ</t>
    </rPh>
    <phoneticPr fontId="13"/>
  </si>
  <si>
    <t>10-1</t>
  </si>
  <si>
    <t>423</t>
  </si>
  <si>
    <t>桜木一丁目</t>
    <rPh sb="0" eb="2">
      <t>サクラギ</t>
    </rPh>
    <rPh sb="2" eb="5">
      <t>イッチョウメ</t>
    </rPh>
    <phoneticPr fontId="13"/>
  </si>
  <si>
    <t>荒井町</t>
    <rPh sb="0" eb="2">
      <t>アライ</t>
    </rPh>
    <rPh sb="2" eb="3">
      <t>マチ</t>
    </rPh>
    <phoneticPr fontId="13"/>
  </si>
  <si>
    <t>字仲田</t>
    <rPh sb="0" eb="1">
      <t>アザ</t>
    </rPh>
    <rPh sb="1" eb="3">
      <t>ナカダ</t>
    </rPh>
    <phoneticPr fontId="13"/>
  </si>
  <si>
    <t>51-1</t>
  </si>
  <si>
    <t>04</t>
  </si>
  <si>
    <t>熱海町高玉</t>
    <rPh sb="0" eb="2">
      <t>アタミ</t>
    </rPh>
    <rPh sb="2" eb="3">
      <t>マチ</t>
    </rPh>
    <rPh sb="3" eb="5">
      <t>タカタマ</t>
    </rPh>
    <phoneticPr fontId="13"/>
  </si>
  <si>
    <t>字入米ノ倉</t>
    <rPh sb="0" eb="1">
      <t>アザ</t>
    </rPh>
    <phoneticPr fontId="13"/>
  </si>
  <si>
    <t>鉄骨ＡＬＣ造</t>
    <rPh sb="0" eb="2">
      <t>テッコツ</t>
    </rPh>
    <rPh sb="5" eb="6">
      <t>ツク</t>
    </rPh>
    <phoneticPr fontId="13"/>
  </si>
  <si>
    <t>待池台二丁目</t>
  </si>
  <si>
    <t>工業用水道事業会計</t>
    <rPh sb="0" eb="3">
      <t>コウギョウヨウ</t>
    </rPh>
    <rPh sb="3" eb="5">
      <t>スイドウ</t>
    </rPh>
    <rPh sb="5" eb="7">
      <t>ジギョウ</t>
    </rPh>
    <rPh sb="7" eb="9">
      <t>カイケイ</t>
    </rPh>
    <phoneticPr fontId="13"/>
  </si>
  <si>
    <t>工業用水道施設</t>
    <rPh sb="0" eb="3">
      <t>コウギョウヨウ</t>
    </rPh>
    <rPh sb="3" eb="5">
      <t>スイドウ</t>
    </rPh>
    <rPh sb="5" eb="7">
      <t>シセツ</t>
    </rPh>
    <phoneticPr fontId="13"/>
  </si>
  <si>
    <t>工業用水道事業</t>
    <rPh sb="0" eb="3">
      <t>コウギョウヨウ</t>
    </rPh>
    <rPh sb="3" eb="5">
      <t>スイドウ</t>
    </rPh>
    <rPh sb="5" eb="7">
      <t>ジギョウ</t>
    </rPh>
    <phoneticPr fontId="13"/>
  </si>
  <si>
    <t>上下水道局水道施設課</t>
    <rPh sb="0" eb="2">
      <t>ジョウゲ</t>
    </rPh>
    <rPh sb="2" eb="5">
      <t>スイドウキョク</t>
    </rPh>
    <rPh sb="5" eb="7">
      <t>スイドウ</t>
    </rPh>
    <rPh sb="7" eb="10">
      <t>シセツカ</t>
    </rPh>
    <phoneticPr fontId="13"/>
  </si>
  <si>
    <t>喜久田町堀之内</t>
    <rPh sb="0" eb="4">
      <t>キクタマチ</t>
    </rPh>
    <rPh sb="4" eb="5">
      <t>ホリ</t>
    </rPh>
    <rPh sb="5" eb="6">
      <t>ノ</t>
    </rPh>
    <rPh sb="6" eb="7">
      <t>ウチ</t>
    </rPh>
    <phoneticPr fontId="13"/>
  </si>
  <si>
    <t>字新池下</t>
    <rPh sb="0" eb="1">
      <t>アザ</t>
    </rPh>
    <rPh sb="1" eb="2">
      <t>シン</t>
    </rPh>
    <rPh sb="2" eb="3">
      <t>イケ</t>
    </rPh>
    <rPh sb="3" eb="4">
      <t>シタ</t>
    </rPh>
    <phoneticPr fontId="13"/>
  </si>
  <si>
    <t>4-4</t>
  </si>
  <si>
    <t>待池台一丁目</t>
    <rPh sb="3" eb="6">
      <t>イッチョウメ</t>
    </rPh>
    <phoneticPr fontId="13"/>
  </si>
  <si>
    <t>54</t>
  </si>
  <si>
    <t>熱海町安子島</t>
    <rPh sb="0" eb="2">
      <t>アタミ</t>
    </rPh>
    <rPh sb="2" eb="3">
      <t>マチ</t>
    </rPh>
    <rPh sb="3" eb="6">
      <t>アコガシマ</t>
    </rPh>
    <phoneticPr fontId="13"/>
  </si>
  <si>
    <t>字高森</t>
    <rPh sb="0" eb="1">
      <t>アザ</t>
    </rPh>
    <rPh sb="1" eb="3">
      <t>タカモリ</t>
    </rPh>
    <phoneticPr fontId="13"/>
  </si>
  <si>
    <t>1-207</t>
  </si>
  <si>
    <t>西田町木村</t>
    <rPh sb="0" eb="2">
      <t>ニシダ</t>
    </rPh>
    <rPh sb="2" eb="3">
      <t>マチ</t>
    </rPh>
    <rPh sb="3" eb="5">
      <t>キムラ</t>
    </rPh>
    <phoneticPr fontId="13"/>
  </si>
  <si>
    <t>字大畑越</t>
    <rPh sb="0" eb="1">
      <t>アザ</t>
    </rPh>
    <rPh sb="1" eb="2">
      <t>オオ</t>
    </rPh>
    <rPh sb="2" eb="3">
      <t>ハタケ</t>
    </rPh>
    <rPh sb="3" eb="4">
      <t>コシ</t>
    </rPh>
    <phoneticPr fontId="13"/>
  </si>
  <si>
    <t>107-2</t>
  </si>
  <si>
    <t>プレハブ構造</t>
    <rPh sb="4" eb="6">
      <t>コウゾウ</t>
    </rPh>
    <phoneticPr fontId="13"/>
  </si>
  <si>
    <t>西田町大田</t>
    <rPh sb="0" eb="3">
      <t>ニシダマチ</t>
    </rPh>
    <rPh sb="3" eb="5">
      <t>オオタ</t>
    </rPh>
    <phoneticPr fontId="13"/>
  </si>
  <si>
    <t>字込内</t>
    <rPh sb="0" eb="1">
      <t>アザ</t>
    </rPh>
    <rPh sb="1" eb="2">
      <t>コ</t>
    </rPh>
    <rPh sb="2" eb="3">
      <t>ウチ</t>
    </rPh>
    <phoneticPr fontId="13"/>
  </si>
  <si>
    <t>73-3</t>
  </si>
  <si>
    <t>西田町三町目</t>
    <rPh sb="0" eb="2">
      <t>ニシダ</t>
    </rPh>
    <rPh sb="2" eb="3">
      <t>マチ</t>
    </rPh>
    <rPh sb="3" eb="6">
      <t>サンチョウメ</t>
    </rPh>
    <phoneticPr fontId="13"/>
  </si>
  <si>
    <t>字桜内</t>
    <rPh sb="0" eb="1">
      <t>アザ</t>
    </rPh>
    <rPh sb="1" eb="2">
      <t>サクラ</t>
    </rPh>
    <rPh sb="2" eb="3">
      <t>ウチ</t>
    </rPh>
    <phoneticPr fontId="13"/>
  </si>
  <si>
    <t>149-1</t>
  </si>
  <si>
    <t>プレキャストコンクリート構造</t>
    <rPh sb="12" eb="14">
      <t>コウゾウ</t>
    </rPh>
    <phoneticPr fontId="13"/>
  </si>
  <si>
    <t>408</t>
  </si>
  <si>
    <t>待池台一丁目</t>
    <rPh sb="0" eb="1">
      <t>マ</t>
    </rPh>
    <rPh sb="1" eb="2">
      <t>イケ</t>
    </rPh>
    <rPh sb="2" eb="3">
      <t>ダイ</t>
    </rPh>
    <rPh sb="3" eb="6">
      <t>イッチョウメ</t>
    </rPh>
    <phoneticPr fontId="13"/>
  </si>
  <si>
    <t>16</t>
  </si>
  <si>
    <t>三穂田町山口</t>
    <rPh sb="0" eb="1">
      <t>ミ</t>
    </rPh>
    <rPh sb="1" eb="2">
      <t>ホ</t>
    </rPh>
    <rPh sb="2" eb="3">
      <t>タ</t>
    </rPh>
    <rPh sb="3" eb="4">
      <t>マチ</t>
    </rPh>
    <rPh sb="4" eb="6">
      <t>ヤマグチ</t>
    </rPh>
    <phoneticPr fontId="13"/>
  </si>
  <si>
    <t>字堂前</t>
    <rPh sb="0" eb="1">
      <t>アザ</t>
    </rPh>
    <rPh sb="1" eb="3">
      <t>ドウマエ</t>
    </rPh>
    <phoneticPr fontId="13"/>
  </si>
  <si>
    <t>7-8</t>
  </si>
  <si>
    <t>熱海町玉川</t>
    <rPh sb="0" eb="2">
      <t>アタミ</t>
    </rPh>
    <rPh sb="2" eb="3">
      <t>マチ</t>
    </rPh>
    <rPh sb="3" eb="5">
      <t>タマカワ</t>
    </rPh>
    <phoneticPr fontId="13"/>
  </si>
  <si>
    <t>61-2</t>
  </si>
  <si>
    <t>23-4</t>
  </si>
  <si>
    <t>411</t>
  </si>
  <si>
    <t>字一寸帰</t>
    <rPh sb="0" eb="1">
      <t>アザ</t>
    </rPh>
    <rPh sb="1" eb="3">
      <t>イッスン</t>
    </rPh>
    <rPh sb="3" eb="4">
      <t>カエ</t>
    </rPh>
    <phoneticPr fontId="13"/>
  </si>
  <si>
    <t>1-4</t>
  </si>
  <si>
    <t>西田町根木屋</t>
    <rPh sb="0" eb="3">
      <t>ニシダマチ</t>
    </rPh>
    <rPh sb="3" eb="4">
      <t>ネ</t>
    </rPh>
    <rPh sb="4" eb="5">
      <t>キ</t>
    </rPh>
    <rPh sb="5" eb="6">
      <t>ヤ</t>
    </rPh>
    <phoneticPr fontId="13"/>
  </si>
  <si>
    <t>字成宮</t>
    <rPh sb="0" eb="1">
      <t>アザ</t>
    </rPh>
    <rPh sb="1" eb="2">
      <t>ナ</t>
    </rPh>
    <rPh sb="2" eb="3">
      <t>ミヤ</t>
    </rPh>
    <phoneticPr fontId="13"/>
  </si>
  <si>
    <t>13-6</t>
  </si>
  <si>
    <t>西田町鬼生田</t>
    <rPh sb="0" eb="3">
      <t>ニシダマチ</t>
    </rPh>
    <rPh sb="3" eb="4">
      <t>オニ</t>
    </rPh>
    <rPh sb="4" eb="6">
      <t>イクタ</t>
    </rPh>
    <phoneticPr fontId="13"/>
  </si>
  <si>
    <t>字沢田</t>
    <rPh sb="0" eb="1">
      <t>アザ</t>
    </rPh>
    <rPh sb="1" eb="3">
      <t>サワダ</t>
    </rPh>
    <phoneticPr fontId="13"/>
  </si>
  <si>
    <t>154-1</t>
  </si>
  <si>
    <t>413</t>
  </si>
  <si>
    <t>熱海町</t>
    <rPh sb="0" eb="2">
      <t>アタミ</t>
    </rPh>
    <rPh sb="2" eb="3">
      <t>マチ</t>
    </rPh>
    <phoneticPr fontId="13"/>
  </si>
  <si>
    <t>熱海六丁目</t>
  </si>
  <si>
    <t>244-2</t>
  </si>
  <si>
    <t>中田町上石</t>
    <rPh sb="0" eb="3">
      <t>ナカタマチ</t>
    </rPh>
    <rPh sb="3" eb="5">
      <t>アゲイシ</t>
    </rPh>
    <phoneticPr fontId="13"/>
  </si>
  <si>
    <t>字一合内</t>
    <rPh sb="0" eb="1">
      <t>アザ</t>
    </rPh>
    <rPh sb="1" eb="3">
      <t>イチゴウ</t>
    </rPh>
    <rPh sb="3" eb="4">
      <t>ウチ</t>
    </rPh>
    <phoneticPr fontId="13"/>
  </si>
  <si>
    <t>田村町上道渡</t>
    <rPh sb="0" eb="3">
      <t>タムラマチ</t>
    </rPh>
    <rPh sb="3" eb="4">
      <t>ウエ</t>
    </rPh>
    <rPh sb="4" eb="5">
      <t>ミチ</t>
    </rPh>
    <rPh sb="5" eb="6">
      <t>ワタ</t>
    </rPh>
    <phoneticPr fontId="13"/>
  </si>
  <si>
    <t>字中山</t>
    <rPh sb="0" eb="1">
      <t>アザ</t>
    </rPh>
    <rPh sb="1" eb="3">
      <t>ナカヤマ</t>
    </rPh>
    <phoneticPr fontId="13"/>
  </si>
  <si>
    <t>93-2</t>
  </si>
  <si>
    <t>田村町川曲</t>
    <rPh sb="0" eb="3">
      <t>タムラマチ</t>
    </rPh>
    <rPh sb="3" eb="4">
      <t>カワ</t>
    </rPh>
    <rPh sb="4" eb="5">
      <t>マ</t>
    </rPh>
    <phoneticPr fontId="13"/>
  </si>
  <si>
    <t>字八ツノ坊</t>
    <rPh sb="0" eb="1">
      <t>アザ</t>
    </rPh>
    <rPh sb="1" eb="2">
      <t>ハチ</t>
    </rPh>
    <rPh sb="4" eb="5">
      <t>ボウ</t>
    </rPh>
    <phoneticPr fontId="13"/>
  </si>
  <si>
    <t>30-2</t>
  </si>
  <si>
    <t>中田町海老根</t>
  </si>
  <si>
    <t>字糸桜</t>
  </si>
  <si>
    <t>158</t>
  </si>
  <si>
    <t>普通財産</t>
    <rPh sb="0" eb="2">
      <t>フツウ</t>
    </rPh>
    <phoneticPr fontId="13"/>
  </si>
  <si>
    <t>中田町高倉</t>
    <rPh sb="0" eb="3">
      <t>ナカタマチ</t>
    </rPh>
    <rPh sb="3" eb="5">
      <t>タカクラ</t>
    </rPh>
    <phoneticPr fontId="13"/>
  </si>
  <si>
    <t>字芋浸場</t>
    <rPh sb="1" eb="2">
      <t>イモ</t>
    </rPh>
    <rPh sb="2" eb="3">
      <t>ヒタ</t>
    </rPh>
    <rPh sb="3" eb="4">
      <t>バ</t>
    </rPh>
    <phoneticPr fontId="13"/>
  </si>
  <si>
    <t>134-4</t>
  </si>
  <si>
    <t>緑ケ丘東</t>
    <rPh sb="0" eb="1">
      <t>ミドリ</t>
    </rPh>
    <rPh sb="2" eb="3">
      <t>オカ</t>
    </rPh>
    <rPh sb="3" eb="4">
      <t>ヒガシ</t>
    </rPh>
    <phoneticPr fontId="13"/>
  </si>
  <si>
    <t>七丁目</t>
  </si>
  <si>
    <t>33-1</t>
  </si>
  <si>
    <t>蒲倉町</t>
    <rPh sb="0" eb="1">
      <t>カバ</t>
    </rPh>
    <rPh sb="1" eb="2">
      <t>クラ</t>
    </rPh>
    <rPh sb="2" eb="3">
      <t>マチ</t>
    </rPh>
    <phoneticPr fontId="13"/>
  </si>
  <si>
    <t>字折戸</t>
    <rPh sb="0" eb="1">
      <t>アザ</t>
    </rPh>
    <rPh sb="1" eb="2">
      <t>オリ</t>
    </rPh>
    <rPh sb="2" eb="3">
      <t>ト</t>
    </rPh>
    <phoneticPr fontId="13"/>
  </si>
  <si>
    <t>183-103</t>
  </si>
  <si>
    <t>414</t>
  </si>
  <si>
    <t>字長谷子</t>
    <rPh sb="0" eb="1">
      <t>アザ</t>
    </rPh>
    <rPh sb="1" eb="3">
      <t>ハセ</t>
    </rPh>
    <rPh sb="3" eb="4">
      <t>コ</t>
    </rPh>
    <phoneticPr fontId="13"/>
  </si>
  <si>
    <t>206-4</t>
  </si>
  <si>
    <t>1-2</t>
  </si>
  <si>
    <t>字西刎土原</t>
  </si>
  <si>
    <t>61</t>
  </si>
  <si>
    <t>逢瀬町多田野</t>
  </si>
  <si>
    <t>字水道山</t>
  </si>
  <si>
    <t>1-3</t>
  </si>
  <si>
    <t>熱海町高玉</t>
  </si>
  <si>
    <t>字トコロ山</t>
  </si>
  <si>
    <t>2-13</t>
  </si>
  <si>
    <t>西田町板橋</t>
    <rPh sb="0" eb="3">
      <t>ニシダマチ</t>
    </rPh>
    <rPh sb="3" eb="5">
      <t>イタバシ</t>
    </rPh>
    <phoneticPr fontId="13"/>
  </si>
  <si>
    <t>字小屋舘</t>
    <rPh sb="0" eb="1">
      <t>アザ</t>
    </rPh>
    <rPh sb="1" eb="3">
      <t>コヤ</t>
    </rPh>
    <rPh sb="3" eb="4">
      <t>タテ</t>
    </rPh>
    <phoneticPr fontId="13"/>
  </si>
  <si>
    <t>上下水道局水道施設課</t>
  </si>
  <si>
    <t>西田町　三町目</t>
    <rPh sb="0" eb="3">
      <t>ニシダマチ</t>
    </rPh>
    <rPh sb="4" eb="6">
      <t>サンチョウ</t>
    </rPh>
    <rPh sb="6" eb="7">
      <t>メ</t>
    </rPh>
    <phoneticPr fontId="13"/>
  </si>
  <si>
    <t>字大平</t>
    <rPh sb="0" eb="1">
      <t>ジ</t>
    </rPh>
    <rPh sb="1" eb="3">
      <t>オオタイラ</t>
    </rPh>
    <phoneticPr fontId="13"/>
  </si>
  <si>
    <t>160-2</t>
  </si>
  <si>
    <t>○</t>
    <phoneticPr fontId="25"/>
  </si>
  <si>
    <t>安積荒井本町97,98</t>
    <rPh sb="4" eb="6">
      <t>モトマチ</t>
    </rPh>
    <phoneticPr fontId="25"/>
  </si>
  <si>
    <t>PC造</t>
    <phoneticPr fontId="25"/>
  </si>
  <si>
    <t>対象となる棟があるが耐震化未対応の場合</t>
    <rPh sb="0" eb="2">
      <t>タイショウ</t>
    </rPh>
    <rPh sb="5" eb="6">
      <t>ムネ</t>
    </rPh>
    <rPh sb="10" eb="13">
      <t>タイシンカ</t>
    </rPh>
    <rPh sb="13" eb="16">
      <t>ミタイオウ</t>
    </rPh>
    <rPh sb="17" eb="19">
      <t>バアイ</t>
    </rPh>
    <phoneticPr fontId="13"/>
  </si>
  <si>
    <t>少年センター</t>
    <phoneticPr fontId="25"/>
  </si>
  <si>
    <t>教育研修センター</t>
    <rPh sb="0" eb="2">
      <t>キョウイク</t>
    </rPh>
    <rPh sb="2" eb="4">
      <t>ケンシュウ</t>
    </rPh>
    <phoneticPr fontId="25"/>
  </si>
  <si>
    <t>逢瀬町多田野字寒風坦161</t>
    <phoneticPr fontId="25"/>
  </si>
  <si>
    <t>清水台地域公民館：1,785.9㎡
少年センター：45.1㎡</t>
    <rPh sb="18" eb="20">
      <t>ショウネン</t>
    </rPh>
    <phoneticPr fontId="24"/>
  </si>
  <si>
    <t>※土地面積は安積開拓官舎(旧立岩邸）に含む。</t>
    <rPh sb="1" eb="3">
      <t>トチ</t>
    </rPh>
    <rPh sb="3" eb="5">
      <t>メンセキ</t>
    </rPh>
    <rPh sb="6" eb="8">
      <t>アサカ</t>
    </rPh>
    <rPh sb="8" eb="10">
      <t>カイタク</t>
    </rPh>
    <rPh sb="10" eb="12">
      <t>カンシャ</t>
    </rPh>
    <rPh sb="13" eb="14">
      <t>キュウ</t>
    </rPh>
    <rPh sb="14" eb="15">
      <t>タ</t>
    </rPh>
    <rPh sb="15" eb="16">
      <t>イワ</t>
    </rPh>
    <rPh sb="16" eb="17">
      <t>テイ</t>
    </rPh>
    <rPh sb="19" eb="20">
      <t>フク</t>
    </rPh>
    <phoneticPr fontId="25"/>
  </si>
  <si>
    <t>町東三丁目84</t>
    <rPh sb="2" eb="3">
      <t>３</t>
    </rPh>
    <phoneticPr fontId="25"/>
  </si>
  <si>
    <t>※土地面積は、市道富田東一丁目19号線に含む。</t>
    <rPh sb="1" eb="3">
      <t>トチ</t>
    </rPh>
    <rPh sb="3" eb="5">
      <t>メンセキ</t>
    </rPh>
    <rPh sb="7" eb="9">
      <t>シドウ</t>
    </rPh>
    <rPh sb="9" eb="11">
      <t>トミタ</t>
    </rPh>
    <rPh sb="11" eb="12">
      <t>ヒガシ</t>
    </rPh>
    <rPh sb="12" eb="15">
      <t>イッチョウメ</t>
    </rPh>
    <rPh sb="17" eb="18">
      <t>ゴウ</t>
    </rPh>
    <rPh sb="20" eb="21">
      <t>フク</t>
    </rPh>
    <phoneticPr fontId="13"/>
  </si>
  <si>
    <t>郡山富田駅自転車等駐車場</t>
    <rPh sb="0" eb="2">
      <t>コオリヤマ</t>
    </rPh>
    <rPh sb="2" eb="4">
      <t>トミタ</t>
    </rPh>
    <rPh sb="4" eb="5">
      <t>エキ</t>
    </rPh>
    <rPh sb="5" eb="8">
      <t>ジテンシャ</t>
    </rPh>
    <rPh sb="8" eb="9">
      <t>ナド</t>
    </rPh>
    <rPh sb="9" eb="12">
      <t>チュウシャジョウ</t>
    </rPh>
    <phoneticPr fontId="24"/>
  </si>
  <si>
    <t>富田東一丁目2</t>
    <rPh sb="0" eb="2">
      <t>トミタ</t>
    </rPh>
    <rPh sb="2" eb="3">
      <t>ヒガシ</t>
    </rPh>
    <rPh sb="3" eb="6">
      <t>イッチョウメ</t>
    </rPh>
    <phoneticPr fontId="24"/>
  </si>
  <si>
    <t>福祉センター：3,656.9㎡
中央老人福祉センター：2,305.3㎡≪集会施設≫
中央デイ・サービスセンター：677.1㎡</t>
    <rPh sb="36" eb="38">
      <t>シュウカイ</t>
    </rPh>
    <phoneticPr fontId="25"/>
  </si>
  <si>
    <t>福祉センター：3,656.9㎡
中央老人福祉センター：2,305.3㎡
中央デイ・サービスセンター：677.1㎡≪その他施設≫</t>
    <phoneticPr fontId="25"/>
  </si>
  <si>
    <t>福祉センター：3,656.9㎡
中央老人福祉センター：2,305.3㎡
中央デイ・サービスセンター：677.1㎡≪その他施設≫</t>
    <phoneticPr fontId="25"/>
  </si>
  <si>
    <t>安積開拓官舎（旧立岩邸）</t>
    <phoneticPr fontId="25"/>
  </si>
  <si>
    <t>麓山一丁目5-25</t>
    <phoneticPr fontId="25"/>
  </si>
  <si>
    <t>○</t>
    <phoneticPr fontId="25"/>
  </si>
  <si>
    <t>008-005-360</t>
  </si>
  <si>
    <t>008-003-365</t>
  </si>
  <si>
    <t>008-003-370</t>
  </si>
  <si>
    <t>008-005-375</t>
  </si>
  <si>
    <t>R2新設</t>
    <rPh sb="2" eb="4">
      <t>シンセツ</t>
    </rPh>
    <phoneticPr fontId="25"/>
  </si>
  <si>
    <t>R2児クラ新設に伴う記載変更</t>
    <rPh sb="2" eb="3">
      <t>ジ</t>
    </rPh>
    <rPh sb="5" eb="7">
      <t>シンセツ</t>
    </rPh>
    <rPh sb="8" eb="9">
      <t>トモナ</t>
    </rPh>
    <rPh sb="10" eb="12">
      <t>キサイ</t>
    </rPh>
    <rPh sb="12" eb="14">
      <t>ヘンコウ</t>
    </rPh>
    <phoneticPr fontId="25"/>
  </si>
  <si>
    <t>R2第2児クラ新設による名称変更</t>
    <rPh sb="2" eb="3">
      <t>ダイ</t>
    </rPh>
    <rPh sb="4" eb="5">
      <t>ジ</t>
    </rPh>
    <rPh sb="7" eb="9">
      <t>シンセツ</t>
    </rPh>
    <rPh sb="12" eb="14">
      <t>メイショウ</t>
    </rPh>
    <rPh sb="14" eb="16">
      <t>ヘンコウ</t>
    </rPh>
    <phoneticPr fontId="25"/>
  </si>
  <si>
    <t>R2新設</t>
    <rPh sb="2" eb="4">
      <t>シンセツ</t>
    </rPh>
    <phoneticPr fontId="9"/>
  </si>
  <si>
    <t>R2児クラ新設に伴う面積変更</t>
    <rPh sb="2" eb="3">
      <t>ジ</t>
    </rPh>
    <rPh sb="5" eb="7">
      <t>シンセツ</t>
    </rPh>
    <rPh sb="8" eb="9">
      <t>トモナ</t>
    </rPh>
    <rPh sb="10" eb="12">
      <t>メンセキ</t>
    </rPh>
    <rPh sb="12" eb="14">
      <t>ヘンコウ</t>
    </rPh>
    <phoneticPr fontId="25"/>
  </si>
  <si>
    <t>田村公民館谷田川分館：250.1㎡
谷田川小児童クラブ：専有スペースなし≪放課後児童クラブ等≫</t>
    <rPh sb="37" eb="42">
      <t>ホウカゴジドウ</t>
    </rPh>
    <rPh sb="45" eb="46">
      <t>トウ</t>
    </rPh>
    <phoneticPr fontId="25"/>
  </si>
  <si>
    <t>H30廃校、所管替え
H31教育研修センター移転</t>
    <rPh sb="3" eb="5">
      <t>ハイコウ</t>
    </rPh>
    <rPh sb="6" eb="8">
      <t>ショカン</t>
    </rPh>
    <rPh sb="8" eb="9">
      <t>ガ</t>
    </rPh>
    <rPh sb="14" eb="16">
      <t>キョウイク</t>
    </rPh>
    <rPh sb="16" eb="18">
      <t>ケンシュウ</t>
    </rPh>
    <rPh sb="22" eb="24">
      <t>イテン</t>
    </rPh>
    <phoneticPr fontId="25"/>
  </si>
  <si>
    <t>医療介護病院介護医療院</t>
    <rPh sb="0" eb="2">
      <t>イリョウ</t>
    </rPh>
    <rPh sb="2" eb="4">
      <t>カイゴ</t>
    </rPh>
    <rPh sb="4" eb="6">
      <t>ビョウイン</t>
    </rPh>
    <rPh sb="6" eb="8">
      <t>カイゴ</t>
    </rPh>
    <rPh sb="8" eb="10">
      <t>イリョウ</t>
    </rPh>
    <rPh sb="10" eb="11">
      <t>イン</t>
    </rPh>
    <phoneticPr fontId="25"/>
  </si>
  <si>
    <t>R2新設</t>
    <rPh sb="2" eb="4">
      <t>シンセツ</t>
    </rPh>
    <phoneticPr fontId="25"/>
  </si>
  <si>
    <t>R2学校→その他施設</t>
    <rPh sb="2" eb="4">
      <t>ガッコウ</t>
    </rPh>
    <rPh sb="7" eb="8">
      <t>タ</t>
    </rPh>
    <rPh sb="8" eb="10">
      <t>シセツ</t>
    </rPh>
    <phoneticPr fontId="25"/>
  </si>
  <si>
    <t>旧熱海行政センター</t>
    <rPh sb="0" eb="1">
      <t>キュウ</t>
    </rPh>
    <rPh sb="1" eb="3">
      <t>アタミ</t>
    </rPh>
    <rPh sb="3" eb="5">
      <t>ギョウセイ</t>
    </rPh>
    <phoneticPr fontId="25"/>
  </si>
  <si>
    <t>旧熱海公民館：1,587.6㎡
旧熱海行政センター：1,136.3㎡</t>
    <rPh sb="0" eb="1">
      <t>キュウ</t>
    </rPh>
    <rPh sb="1" eb="3">
      <t>アタミ</t>
    </rPh>
    <rPh sb="3" eb="6">
      <t>コウミンカン</t>
    </rPh>
    <rPh sb="16" eb="17">
      <t>キュウ</t>
    </rPh>
    <rPh sb="17" eb="19">
      <t>アタミ</t>
    </rPh>
    <rPh sb="19" eb="21">
      <t>ギョウセイ</t>
    </rPh>
    <phoneticPr fontId="25"/>
  </si>
  <si>
    <t>R3白書から追加（固定資産台帳に合わせて計上）</t>
    <rPh sb="2" eb="4">
      <t>ハクショ</t>
    </rPh>
    <rPh sb="6" eb="8">
      <t>ツイカ</t>
    </rPh>
    <rPh sb="9" eb="15">
      <t>コテイシサンダイチョウ</t>
    </rPh>
    <rPh sb="16" eb="17">
      <t>ア</t>
    </rPh>
    <rPh sb="20" eb="22">
      <t>ケイジョウ</t>
    </rPh>
    <phoneticPr fontId="25"/>
  </si>
  <si>
    <t>医療介護病院：6,036.2㎡
医療介護病院介護医療院：2,474.2㎡
休日・夜間急病センター：279.0㎡</t>
    <rPh sb="16" eb="27">
      <t>イリョウカイゴビョウインカイゴイリョウイン</t>
    </rPh>
    <phoneticPr fontId="24"/>
  </si>
  <si>
    <t>R2年度は除染の搬出作業のため利用停止（稼働ゼロ）</t>
    <rPh sb="2" eb="3">
      <t>ネン</t>
    </rPh>
    <rPh sb="3" eb="4">
      <t>ド</t>
    </rPh>
    <rPh sb="5" eb="7">
      <t>ジョセン</t>
    </rPh>
    <rPh sb="8" eb="10">
      <t>ハンシュツ</t>
    </rPh>
    <rPh sb="10" eb="12">
      <t>サギョウ</t>
    </rPh>
    <rPh sb="15" eb="17">
      <t>リヨウ</t>
    </rPh>
    <rPh sb="17" eb="19">
      <t>テイシ</t>
    </rPh>
    <rPh sb="20" eb="22">
      <t>カドウ</t>
    </rPh>
    <phoneticPr fontId="13"/>
  </si>
  <si>
    <t>R2年度は災害ごみ置き場となり利用停止（稼働ゼロ）</t>
    <rPh sb="20" eb="22">
      <t>カドウ</t>
    </rPh>
    <phoneticPr fontId="25"/>
  </si>
  <si>
    <t>全体平均ではなく個別の施設稼働率を拾う</t>
    <rPh sb="0" eb="2">
      <t>ゼンタイ</t>
    </rPh>
    <rPh sb="2" eb="4">
      <t>ヘイキン</t>
    </rPh>
    <rPh sb="8" eb="10">
      <t>コベツ</t>
    </rPh>
    <rPh sb="11" eb="13">
      <t>シセツ</t>
    </rPh>
    <rPh sb="13" eb="15">
      <t>カドウ</t>
    </rPh>
    <rPh sb="15" eb="16">
      <t>リツ</t>
    </rPh>
    <rPh sb="17" eb="18">
      <t>ヒロ</t>
    </rPh>
    <phoneticPr fontId="25"/>
  </si>
  <si>
    <t>全体平均ではなくソフトボール場AとBの平均の施設稼働率を使う</t>
    <rPh sb="0" eb="2">
      <t>ゼンタイ</t>
    </rPh>
    <rPh sb="2" eb="4">
      <t>ヘイキン</t>
    </rPh>
    <rPh sb="14" eb="15">
      <t>バ</t>
    </rPh>
    <rPh sb="19" eb="21">
      <t>ヘイキン</t>
    </rPh>
    <rPh sb="28" eb="29">
      <t>ツカ</t>
    </rPh>
    <phoneticPr fontId="25"/>
  </si>
  <si>
    <t>R2.4～名称変更</t>
    <rPh sb="5" eb="7">
      <t>メイショウ</t>
    </rPh>
    <rPh sb="7" eb="9">
      <t>ヘンコウ</t>
    </rPh>
    <phoneticPr fontId="25"/>
  </si>
  <si>
    <t>学校施設の稼働率調査票から拾う</t>
    <rPh sb="0" eb="2">
      <t>ガッコウ</t>
    </rPh>
    <rPh sb="2" eb="4">
      <t>シセツ</t>
    </rPh>
    <rPh sb="5" eb="7">
      <t>カドウ</t>
    </rPh>
    <rPh sb="7" eb="8">
      <t>リツ</t>
    </rPh>
    <rPh sb="8" eb="11">
      <t>チョウサヒョウ</t>
    </rPh>
    <rPh sb="13" eb="14">
      <t>ヒロ</t>
    </rPh>
    <phoneticPr fontId="25"/>
  </si>
  <si>
    <t>R2登載漏れの屋外トイレを固定資産台帳へ追加したことによる面積修正</t>
    <rPh sb="2" eb="4">
      <t>トウサイ</t>
    </rPh>
    <rPh sb="4" eb="5">
      <t>モ</t>
    </rPh>
    <rPh sb="7" eb="9">
      <t>オクガイ</t>
    </rPh>
    <rPh sb="13" eb="15">
      <t>コテイ</t>
    </rPh>
    <rPh sb="15" eb="17">
      <t>シサン</t>
    </rPh>
    <rPh sb="17" eb="19">
      <t>ダイチョウ</t>
    </rPh>
    <rPh sb="20" eb="22">
      <t>ツイカ</t>
    </rPh>
    <rPh sb="29" eb="31">
      <t>メンセキ</t>
    </rPh>
    <rPh sb="31" eb="33">
      <t>シュウセイ</t>
    </rPh>
    <phoneticPr fontId="25"/>
  </si>
  <si>
    <t>R2一部除却</t>
    <rPh sb="2" eb="6">
      <t>イチブジョキャク</t>
    </rPh>
    <phoneticPr fontId="25"/>
  </si>
  <si>
    <t>R2一部除却</t>
    <rPh sb="2" eb="4">
      <t>イチブ</t>
    </rPh>
    <rPh sb="4" eb="6">
      <t>ジョキャク</t>
    </rPh>
    <phoneticPr fontId="25"/>
  </si>
  <si>
    <t>R2倉庫新設</t>
    <rPh sb="2" eb="4">
      <t>ソウコ</t>
    </rPh>
    <rPh sb="4" eb="6">
      <t>シンセツ</t>
    </rPh>
    <phoneticPr fontId="25"/>
  </si>
  <si>
    <t>R2大槻行政センターの倉庫新設に伴う修正</t>
    <rPh sb="2" eb="4">
      <t>オオツキ</t>
    </rPh>
    <rPh sb="4" eb="6">
      <t>ギョウセイ</t>
    </rPh>
    <rPh sb="11" eb="13">
      <t>ソウコ</t>
    </rPh>
    <rPh sb="13" eb="15">
      <t>シンセツ</t>
    </rPh>
    <rPh sb="16" eb="17">
      <t>トモナ</t>
    </rPh>
    <rPh sb="18" eb="20">
      <t>シュウセイ</t>
    </rPh>
    <phoneticPr fontId="25"/>
  </si>
  <si>
    <t>R2寄付により面積増</t>
    <rPh sb="2" eb="4">
      <t>キフ</t>
    </rPh>
    <rPh sb="7" eb="10">
      <t>メンセキゾウ</t>
    </rPh>
    <phoneticPr fontId="25"/>
  </si>
  <si>
    <t>R2耐震化改修により面積増</t>
    <rPh sb="2" eb="7">
      <t>タイシンカカイシュウ</t>
    </rPh>
    <rPh sb="10" eb="13">
      <t>メンセキゾウ</t>
    </rPh>
    <phoneticPr fontId="25"/>
  </si>
  <si>
    <t>R2湖南公民館の耐震化改修による面積増に伴う修正</t>
    <rPh sb="2" eb="4">
      <t>コナン</t>
    </rPh>
    <rPh sb="4" eb="7">
      <t>コウミンカン</t>
    </rPh>
    <rPh sb="8" eb="13">
      <t>タイシンカカイシュウ</t>
    </rPh>
    <rPh sb="16" eb="19">
      <t>メンセキゾウ</t>
    </rPh>
    <rPh sb="20" eb="21">
      <t>トモナ</t>
    </rPh>
    <rPh sb="22" eb="24">
      <t>シュウセイ</t>
    </rPh>
    <phoneticPr fontId="25"/>
  </si>
  <si>
    <t>R2支援課と総教の面積割合修正</t>
    <rPh sb="2" eb="4">
      <t>シエン</t>
    </rPh>
    <rPh sb="4" eb="5">
      <t>カ</t>
    </rPh>
    <rPh sb="6" eb="7">
      <t>ソウ</t>
    </rPh>
    <rPh sb="7" eb="8">
      <t>キョウ</t>
    </rPh>
    <rPh sb="9" eb="11">
      <t>メンセキ</t>
    </rPh>
    <rPh sb="11" eb="13">
      <t>ワリアイ</t>
    </rPh>
    <rPh sb="13" eb="15">
      <t>シュウセイ</t>
    </rPh>
    <phoneticPr fontId="25"/>
  </si>
  <si>
    <t>R2介護医療院の開設に伴う修正</t>
    <rPh sb="2" eb="4">
      <t>カイゴ</t>
    </rPh>
    <rPh sb="4" eb="6">
      <t>イリョウ</t>
    </rPh>
    <rPh sb="6" eb="7">
      <t>イン</t>
    </rPh>
    <rPh sb="8" eb="10">
      <t>カイセツ</t>
    </rPh>
    <rPh sb="11" eb="12">
      <t>トモナ</t>
    </rPh>
    <rPh sb="13" eb="15">
      <t>シュウセイ</t>
    </rPh>
    <phoneticPr fontId="25"/>
  </si>
  <si>
    <t>R2一部除却</t>
    <rPh sb="2" eb="4">
      <t>イチブ</t>
    </rPh>
    <rPh sb="4" eb="6">
      <t>ジョキャク</t>
    </rPh>
    <phoneticPr fontId="25"/>
  </si>
  <si>
    <t>R2新設（供用開始はR3）</t>
    <rPh sb="2" eb="4">
      <t>シンセツ</t>
    </rPh>
    <rPh sb="5" eb="7">
      <t>キョウヨウ</t>
    </rPh>
    <rPh sb="7" eb="9">
      <t>カイシ</t>
    </rPh>
    <phoneticPr fontId="25"/>
  </si>
  <si>
    <t>市</t>
    <rPh sb="0" eb="1">
      <t>シ</t>
    </rPh>
    <phoneticPr fontId="25"/>
  </si>
  <si>
    <t>大町一丁目164-2</t>
    <phoneticPr fontId="25"/>
  </si>
  <si>
    <t>-</t>
    <phoneticPr fontId="25"/>
  </si>
  <si>
    <t>西田町三町目字竹ノ内128-3</t>
    <phoneticPr fontId="25"/>
  </si>
  <si>
    <t>-</t>
    <phoneticPr fontId="25"/>
  </si>
  <si>
    <t>012-001-012</t>
  </si>
  <si>
    <t>開成三丁目14-7</t>
  </si>
  <si>
    <t>小原田四丁目5-18</t>
  </si>
  <si>
    <t>住所修正</t>
    <rPh sb="0" eb="2">
      <t>ジュウショ</t>
    </rPh>
    <rPh sb="2" eb="4">
      <t>シュウセイ</t>
    </rPh>
    <phoneticPr fontId="25"/>
  </si>
  <si>
    <t>富久山町久保田字空谷地23-1</t>
  </si>
  <si>
    <t>亀田一丁目36-17</t>
  </si>
  <si>
    <t>赤木町7-41</t>
  </si>
  <si>
    <t>R2赤木小学校の寄付による面積増に伴う修正
住所修正</t>
    <rPh sb="2" eb="4">
      <t>アカギ</t>
    </rPh>
    <rPh sb="4" eb="7">
      <t>ショウガッコウ</t>
    </rPh>
    <rPh sb="8" eb="10">
      <t>キフ</t>
    </rPh>
    <rPh sb="13" eb="16">
      <t>メンセキゾウ</t>
    </rPh>
    <rPh sb="17" eb="18">
      <t>トモナ</t>
    </rPh>
    <rPh sb="19" eb="21">
      <t>シュウセイ</t>
    </rPh>
    <rPh sb="22" eb="24">
      <t>ジュウショ</t>
    </rPh>
    <rPh sb="24" eb="26">
      <t>シュウセイ</t>
    </rPh>
    <phoneticPr fontId="25"/>
  </si>
  <si>
    <t>堂前町5-21</t>
  </si>
  <si>
    <t>御前南四丁目1</t>
    <rPh sb="0" eb="2">
      <t>ゴゼン</t>
    </rPh>
    <rPh sb="2" eb="3">
      <t>ミナミ</t>
    </rPh>
    <rPh sb="3" eb="6">
      <t>ヨンチョウメ</t>
    </rPh>
    <phoneticPr fontId="7"/>
  </si>
  <si>
    <t>桃見台12-3</t>
  </si>
  <si>
    <t>堤下町4-4</t>
  </si>
  <si>
    <t>鶴見坦二丁目19-7</t>
  </si>
  <si>
    <t>三穂田町八幡字北山1-1</t>
  </si>
  <si>
    <t>長者二丁目8-24</t>
  </si>
  <si>
    <r>
      <rPr>
        <sz val="7"/>
        <color rgb="FFFF0000"/>
        <rFont val="みんなの文字ゴTTh-R"/>
        <family val="3"/>
        <charset val="128"/>
      </rPr>
      <t>2018</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</si>
  <si>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2019</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</si>
  <si>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2020</t>
    </r>
    <r>
      <rPr>
        <sz val="7"/>
        <color theme="0"/>
        <rFont val="みんなの文字ゴTTh-R"/>
        <family val="3"/>
        <charset val="128"/>
      </rPr>
      <t>ランニングコスト(円/㎡)</t>
    </r>
    <rPh sb="13" eb="14">
      <t>エン</t>
    </rPh>
    <phoneticPr fontId="25"/>
  </si>
  <si>
    <t>保育課</t>
  </si>
  <si>
    <t>008-007-355</t>
  </si>
  <si>
    <t>010-001-047</t>
  </si>
  <si>
    <t>保健所健康づくり課</t>
  </si>
  <si>
    <t>016-007-315</t>
  </si>
  <si>
    <t>012-001-917</t>
  </si>
  <si>
    <t>※建物はあるが財産登録されていないため空欄（山中のコストを面積案分）</t>
    <rPh sb="1" eb="3">
      <t>タテモノ</t>
    </rPh>
    <rPh sb="7" eb="9">
      <t>ザイサン</t>
    </rPh>
    <rPh sb="9" eb="11">
      <t>トウロク</t>
    </rPh>
    <rPh sb="19" eb="21">
      <t>クウラン</t>
    </rPh>
    <rPh sb="22" eb="24">
      <t>ヤマナカ</t>
    </rPh>
    <rPh sb="29" eb="31">
      <t>メンセキ</t>
    </rPh>
    <rPh sb="31" eb="33">
      <t>アンブン</t>
    </rPh>
    <phoneticPr fontId="25"/>
  </si>
  <si>
    <t>R2除却</t>
    <rPh sb="2" eb="4">
      <t>ジョキャク</t>
    </rPh>
    <phoneticPr fontId="13"/>
  </si>
  <si>
    <t>下水道管理センター</t>
  </si>
  <si>
    <t>下水道管理センター</t>
    <rPh sb="0" eb="3">
      <t>ゲスイドウ</t>
    </rPh>
    <rPh sb="3" eb="5">
      <t>カンリ</t>
    </rPh>
    <phoneticPr fontId="46"/>
  </si>
  <si>
    <t>梅田ポンプ場</t>
  </si>
  <si>
    <t>湖南浄化センター</t>
  </si>
  <si>
    <t>逢瀬川取水場</t>
    <rPh sb="0" eb="2">
      <t>オウセ</t>
    </rPh>
    <rPh sb="2" eb="3">
      <t>カワ</t>
    </rPh>
    <rPh sb="3" eb="6">
      <t>シュスイジョウ</t>
    </rPh>
    <phoneticPr fontId="13"/>
  </si>
  <si>
    <t>旧逢瀬川第一取水場</t>
  </si>
  <si>
    <t>旧逢瀬川第一取水場</t>
    <rPh sb="0" eb="1">
      <t>キュウ</t>
    </rPh>
    <rPh sb="1" eb="3">
      <t>オウセ</t>
    </rPh>
    <rPh sb="3" eb="4">
      <t>カワ</t>
    </rPh>
    <rPh sb="4" eb="6">
      <t>ダイイチ</t>
    </rPh>
    <rPh sb="6" eb="8">
      <t>シュスイ</t>
    </rPh>
    <rPh sb="8" eb="9">
      <t>ジョウ</t>
    </rPh>
    <phoneticPr fontId="13"/>
  </si>
  <si>
    <t>海老根第２増圧ポンプ場</t>
  </si>
  <si>
    <t>海老根第２増圧ポンプ場</t>
    <rPh sb="0" eb="3">
      <t>エビネ</t>
    </rPh>
    <rPh sb="3" eb="4">
      <t>ダイ</t>
    </rPh>
    <rPh sb="5" eb="6">
      <t>ゾウ</t>
    </rPh>
    <rPh sb="6" eb="7">
      <t>アツ</t>
    </rPh>
    <rPh sb="10" eb="11">
      <t>ジョウ</t>
    </rPh>
    <phoneticPr fontId="13"/>
  </si>
  <si>
    <t>板橋配水場</t>
  </si>
  <si>
    <t>板橋配水場</t>
    <rPh sb="0" eb="2">
      <t>イタバシ</t>
    </rPh>
    <rPh sb="2" eb="4">
      <t>ハイスイ</t>
    </rPh>
    <rPh sb="4" eb="5">
      <t>ジョウ</t>
    </rPh>
    <phoneticPr fontId="13"/>
  </si>
  <si>
    <t>熱海浄水場</t>
  </si>
  <si>
    <t>熱海浄水場</t>
    <rPh sb="0" eb="2">
      <t>アタミ</t>
    </rPh>
    <rPh sb="2" eb="5">
      <t>ジョウスイジョウ</t>
    </rPh>
    <phoneticPr fontId="13"/>
  </si>
  <si>
    <t>上石配水場</t>
  </si>
  <si>
    <t>上石配水場</t>
    <rPh sb="0" eb="1">
      <t>ア</t>
    </rPh>
    <rPh sb="1" eb="2">
      <t>イシ</t>
    </rPh>
    <rPh sb="2" eb="4">
      <t>ハイスイ</t>
    </rPh>
    <rPh sb="4" eb="5">
      <t>ジョウ</t>
    </rPh>
    <phoneticPr fontId="13"/>
  </si>
  <si>
    <t>川曲配水場</t>
  </si>
  <si>
    <t>川曲配水場</t>
    <rPh sb="0" eb="1">
      <t>カワ</t>
    </rPh>
    <rPh sb="1" eb="2">
      <t>マ</t>
    </rPh>
    <rPh sb="2" eb="4">
      <t>ハイスイ</t>
    </rPh>
    <rPh sb="4" eb="5">
      <t>ジョウ</t>
    </rPh>
    <phoneticPr fontId="13"/>
  </si>
  <si>
    <t>深沢川取水場</t>
  </si>
  <si>
    <t>深沢川取水場</t>
    <rPh sb="0" eb="2">
      <t>フカザワ</t>
    </rPh>
    <rPh sb="2" eb="3">
      <t>カワ</t>
    </rPh>
    <rPh sb="3" eb="5">
      <t>シュスイ</t>
    </rPh>
    <rPh sb="5" eb="6">
      <t>ジョウ</t>
    </rPh>
    <phoneticPr fontId="13"/>
  </si>
  <si>
    <t>蒲倉配水場</t>
  </si>
  <si>
    <t>蒲倉配水場</t>
    <rPh sb="0" eb="1">
      <t>カバ</t>
    </rPh>
    <rPh sb="1" eb="2">
      <t>クラ</t>
    </rPh>
    <rPh sb="2" eb="4">
      <t>ハイスイ</t>
    </rPh>
    <rPh sb="4" eb="5">
      <t>ジョウ</t>
    </rPh>
    <phoneticPr fontId="13"/>
  </si>
  <si>
    <t>東部ニュータウン配水場</t>
  </si>
  <si>
    <t>東部ニュータウン配水場</t>
    <rPh sb="0" eb="2">
      <t>トウブ</t>
    </rPh>
    <rPh sb="8" eb="10">
      <t>ハイスイ</t>
    </rPh>
    <rPh sb="10" eb="11">
      <t>ジョウ</t>
    </rPh>
    <phoneticPr fontId="13"/>
  </si>
  <si>
    <t>高倉配水場</t>
  </si>
  <si>
    <t>高倉配水場</t>
    <rPh sb="0" eb="2">
      <t>タカクラ</t>
    </rPh>
    <rPh sb="2" eb="4">
      <t>ハイスイ</t>
    </rPh>
    <rPh sb="4" eb="5">
      <t>ジョウ</t>
    </rPh>
    <phoneticPr fontId="13"/>
  </si>
  <si>
    <t>西部工業用水道浄水場</t>
  </si>
  <si>
    <t>西部工業用水道浄水場</t>
    <rPh sb="0" eb="2">
      <t>セイブ</t>
    </rPh>
    <rPh sb="2" eb="5">
      <t>コウギョウヨウ</t>
    </rPh>
    <rPh sb="5" eb="7">
      <t>スイドウ</t>
    </rPh>
    <rPh sb="7" eb="10">
      <t>ジョウスイジョウ</t>
    </rPh>
    <phoneticPr fontId="13"/>
  </si>
  <si>
    <t>荒井浄水場</t>
    <rPh sb="0" eb="2">
      <t>アライ</t>
    </rPh>
    <rPh sb="2" eb="5">
      <t>ジョウスイジョウ</t>
    </rPh>
    <phoneticPr fontId="13"/>
  </si>
  <si>
    <t>多田野配水場</t>
  </si>
  <si>
    <t>多田野配水場</t>
    <rPh sb="0" eb="3">
      <t>タダノ</t>
    </rPh>
    <rPh sb="3" eb="5">
      <t>ハイスイ</t>
    </rPh>
    <rPh sb="5" eb="6">
      <t>ジョウ</t>
    </rPh>
    <phoneticPr fontId="13"/>
  </si>
  <si>
    <t>河内配水場</t>
  </si>
  <si>
    <t>河内配水場</t>
    <rPh sb="0" eb="2">
      <t>カワチ</t>
    </rPh>
    <rPh sb="2" eb="4">
      <t>ハイスイ</t>
    </rPh>
    <rPh sb="4" eb="5">
      <t>ジョウ</t>
    </rPh>
    <phoneticPr fontId="13"/>
  </si>
  <si>
    <t>本宮舘配水場</t>
  </si>
  <si>
    <t>本宮舘配水場</t>
    <rPh sb="0" eb="2">
      <t>モトミヤ</t>
    </rPh>
    <rPh sb="2" eb="3">
      <t>タテ</t>
    </rPh>
    <rPh sb="3" eb="5">
      <t>ハイスイ</t>
    </rPh>
    <rPh sb="5" eb="6">
      <t>ジョウ</t>
    </rPh>
    <phoneticPr fontId="13"/>
  </si>
  <si>
    <t>堀口浄水場</t>
    <rPh sb="0" eb="2">
      <t>ホリグチ</t>
    </rPh>
    <rPh sb="2" eb="5">
      <t>ジョウスイジョウ</t>
    </rPh>
    <phoneticPr fontId="13"/>
  </si>
  <si>
    <t>構造名</t>
  </si>
  <si>
    <t>階層_地上</t>
  </si>
  <si>
    <t>コード</t>
  </si>
  <si>
    <t>R2取得</t>
  </si>
  <si>
    <t>所管換</t>
  </si>
  <si>
    <t>20</t>
  </si>
  <si>
    <t>21</t>
  </si>
  <si>
    <t>22</t>
  </si>
  <si>
    <t>23</t>
  </si>
  <si>
    <t>31</t>
  </si>
  <si>
    <t>32</t>
  </si>
  <si>
    <t>20-2(3)</t>
  </si>
  <si>
    <t>構造</t>
  </si>
  <si>
    <t>トータルコスト（H28その他経費）
（円）</t>
  </si>
  <si>
    <t>87</t>
  </si>
  <si>
    <t>板橋中継ポンプ場</t>
  </si>
  <si>
    <r>
      <t>堀口浄水場沈砂池（</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3"/>
  </si>
  <si>
    <r>
      <t>堀口浄水場減勢槽（</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3"/>
  </si>
  <si>
    <t>RC造</t>
    <phoneticPr fontId="13"/>
  </si>
  <si>
    <t>安積二丁目320</t>
    <rPh sb="0" eb="2">
      <t>アサカ</t>
    </rPh>
    <rPh sb="2" eb="5">
      <t>２チョウメ</t>
    </rPh>
    <phoneticPr fontId="23"/>
  </si>
  <si>
    <t>大槻ふれあいセンター：1,444.1㎡
大槻公民館：89.4㎡
大槻行政センター：294.5㎡≪庁舎等≫
中央図書館大槻分館：80.0㎡≪図書館≫</t>
    <phoneticPr fontId="24"/>
  </si>
  <si>
    <t>富久山コミュニティ消防センター：372.1㎡
富久山第３分団第１班（下・上・西部）：74.5㎡≪防災施設≫
行健第二小第2児童クラブ：専有スペースなし≪放課後児童クラブ等≫</t>
    <rPh sb="54" eb="55">
      <t>イ</t>
    </rPh>
    <rPh sb="55" eb="56">
      <t>ケン</t>
    </rPh>
    <rPh sb="56" eb="58">
      <t>ダイニ</t>
    </rPh>
    <rPh sb="58" eb="59">
      <t>ショウ</t>
    </rPh>
    <rPh sb="59" eb="60">
      <t>ダイ</t>
    </rPh>
    <rPh sb="61" eb="63">
      <t>ジドウ</t>
    </rPh>
    <rPh sb="67" eb="69">
      <t>センユウ</t>
    </rPh>
    <rPh sb="76" eb="79">
      <t>ホウカゴ</t>
    </rPh>
    <rPh sb="79" eb="81">
      <t>ジドウ</t>
    </rPh>
    <rPh sb="84" eb="85">
      <t>トウ</t>
    </rPh>
    <phoneticPr fontId="25"/>
  </si>
  <si>
    <t>高齢者文化休養センタ－逢瀬荘</t>
    <rPh sb="5" eb="7">
      <t>キュウヨウ</t>
    </rPh>
    <phoneticPr fontId="24"/>
  </si>
  <si>
    <t>湖南公民館：486.6㎡
中央図書館湖南分館：39.0㎡≪図書館≫</t>
    <phoneticPr fontId="25"/>
  </si>
  <si>
    <t>大槻ふれあいセンター：1,444.1㎡
大槻公民館：89.4㎡
大槻行政センター：294.5㎡≪庁舎等≫
中央図書館大槻分館：80.0㎡≪図書館≫</t>
    <phoneticPr fontId="24"/>
  </si>
  <si>
    <t>大槻ふれあいセンター：1,444.1㎡
大槻公民館：89.4㎡≪集会施設≫
大槻行政センター：294.5㎡≪庁舎等≫
中央図書館大槻分館：80.0㎡</t>
    <rPh sb="32" eb="34">
      <t>シュウカイ</t>
    </rPh>
    <rPh sb="34" eb="36">
      <t>シセツ</t>
    </rPh>
    <phoneticPr fontId="24"/>
  </si>
  <si>
    <t>湖南公民館：486.6㎡≪集会施設≫
中央図書館湖南分館：39.0㎡</t>
    <phoneticPr fontId="24"/>
  </si>
  <si>
    <t>磐梯熱海スポーツパーク郡山サッカー・ラグビー場</t>
    <phoneticPr fontId="24"/>
  </si>
  <si>
    <t>赤木小学校：5,393.6㎡
赤木小児童クラブ：114.0㎡≪放課後児童クラブ等≫</t>
    <phoneticPr fontId="25"/>
  </si>
  <si>
    <t>芳賀二丁目5-6</t>
    <phoneticPr fontId="13"/>
  </si>
  <si>
    <t>開成三丁目14-20</t>
    <phoneticPr fontId="13"/>
  </si>
  <si>
    <t>香久池一丁目15-4</t>
    <phoneticPr fontId="13"/>
  </si>
  <si>
    <t>桃見台10-2</t>
    <phoneticPr fontId="13"/>
  </si>
  <si>
    <t>大槻町字針生前田26-2</t>
    <phoneticPr fontId="13"/>
  </si>
  <si>
    <t>鶴見坦二丁目4-19</t>
    <phoneticPr fontId="13"/>
  </si>
  <si>
    <t>湖南町中野字諏訪前2338-2</t>
    <phoneticPr fontId="13"/>
  </si>
  <si>
    <t>中田町柳橋字町向70</t>
    <rPh sb="7" eb="8">
      <t>コウ</t>
    </rPh>
    <phoneticPr fontId="13"/>
  </si>
  <si>
    <t>日和田町字広野入5-18</t>
    <phoneticPr fontId="13"/>
  </si>
  <si>
    <t>田村町御代田字若葉町29</t>
    <phoneticPr fontId="13"/>
  </si>
  <si>
    <t>亀田一丁目42-16</t>
    <phoneticPr fontId="13"/>
  </si>
  <si>
    <t>うねめ町225-2</t>
    <phoneticPr fontId="13"/>
  </si>
  <si>
    <t>こども総合支援センター：4,481.1㎡
総合教育支援センター：396.5㎡</t>
    <rPh sb="3" eb="5">
      <t>ソウゴウ</t>
    </rPh>
    <rPh sb="5" eb="7">
      <t>シエン</t>
    </rPh>
    <rPh sb="21" eb="23">
      <t>ソウゴウ</t>
    </rPh>
    <rPh sb="23" eb="25">
      <t>キョウイク</t>
    </rPh>
    <rPh sb="25" eb="27">
      <t>シエン</t>
    </rPh>
    <phoneticPr fontId="25"/>
  </si>
  <si>
    <t>大槻ふれあいセンター：1,444.1㎡
大槻公民館：89.4㎡≪集会施設≫
大槻行政センター：294.5㎡
中央図書館大槻分館：80.0㎡≪図書館≫</t>
    <rPh sb="32" eb="34">
      <t>シュウカイ</t>
    </rPh>
    <rPh sb="34" eb="36">
      <t>シセツ</t>
    </rPh>
    <phoneticPr fontId="25"/>
  </si>
  <si>
    <t>富久山コミュニティ消防センター：372.1㎡≪集会施設≫
富久山第３分団第１班（下・上・西部）：74.5㎡
行健第二小第2児童クラブ：専有スペースなし≪放課後児童クラブ等≫</t>
    <rPh sb="84" eb="85">
      <t>トウ</t>
    </rPh>
    <phoneticPr fontId="24"/>
  </si>
  <si>
    <t>※土地面積は、旧熱海行政センターに含む。</t>
    <rPh sb="1" eb="3">
      <t>トチ</t>
    </rPh>
    <rPh sb="3" eb="5">
      <t>メンセキ</t>
    </rPh>
    <rPh sb="7" eb="8">
      <t>キュウ</t>
    </rPh>
    <rPh sb="8" eb="10">
      <t>アタミ</t>
    </rPh>
    <rPh sb="10" eb="12">
      <t>ギョウセイ</t>
    </rPh>
    <rPh sb="17" eb="18">
      <t>フク</t>
    </rPh>
    <phoneticPr fontId="25"/>
  </si>
  <si>
    <t>喜久田町早稲原字下ノ端19-1</t>
    <phoneticPr fontId="25"/>
  </si>
  <si>
    <t>2022.3.25新築（令和３年度新築）</t>
    <rPh sb="9" eb="11">
      <t>シンチク</t>
    </rPh>
    <phoneticPr fontId="25"/>
  </si>
  <si>
    <t>安積総合学習センター防災倉庫</t>
  </si>
  <si>
    <t>安積</t>
    <phoneticPr fontId="25"/>
  </si>
  <si>
    <t>安積町荒井字南赤坂265-1</t>
    <phoneticPr fontId="25"/>
  </si>
  <si>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25"/>
  </si>
  <si>
    <t>緑ケ丘防災倉庫</t>
  </si>
  <si>
    <t>富田公民館町内分室：365.9㎡
富田小第3児童クラブ：専有スペースなし≪放課後児童クラブ等≫</t>
    <rPh sb="0" eb="2">
      <t>トミタ</t>
    </rPh>
    <rPh sb="2" eb="5">
      <t>コウミンカン</t>
    </rPh>
    <rPh sb="5" eb="6">
      <t>マチ</t>
    </rPh>
    <rPh sb="6" eb="7">
      <t>ウチ</t>
    </rPh>
    <rPh sb="7" eb="9">
      <t>ブンシツ</t>
    </rPh>
    <rPh sb="17" eb="19">
      <t>トミタ</t>
    </rPh>
    <rPh sb="19" eb="20">
      <t>ショウ</t>
    </rPh>
    <rPh sb="20" eb="21">
      <t>ダイ</t>
    </rPh>
    <rPh sb="22" eb="24">
      <t>ジドウ</t>
    </rPh>
    <phoneticPr fontId="25"/>
  </si>
  <si>
    <t>　</t>
    <phoneticPr fontId="25"/>
  </si>
  <si>
    <t>道路台帳室下枝分室</t>
    <rPh sb="0" eb="2">
      <t>ドウロ</t>
    </rPh>
    <rPh sb="2" eb="4">
      <t>ダイチョウ</t>
    </rPh>
    <rPh sb="4" eb="5">
      <t>シツ</t>
    </rPh>
    <rPh sb="5" eb="7">
      <t>シタエダ</t>
    </rPh>
    <rPh sb="7" eb="9">
      <t>ブンシツ</t>
    </rPh>
    <phoneticPr fontId="6"/>
  </si>
  <si>
    <t>※土地面積は、中田ふれあいセンターに含む。</t>
    <rPh sb="1" eb="3">
      <t>トチ</t>
    </rPh>
    <rPh sb="3" eb="5">
      <t>メンセキ</t>
    </rPh>
    <rPh sb="7" eb="9">
      <t>ナカタ</t>
    </rPh>
    <rPh sb="18" eb="19">
      <t>フク</t>
    </rPh>
    <phoneticPr fontId="25"/>
  </si>
  <si>
    <t>008-003-380</t>
  </si>
  <si>
    <t>008-003-385</t>
  </si>
  <si>
    <t>008-003-390</t>
  </si>
  <si>
    <t>008-003-395</t>
  </si>
  <si>
    <t>008-005-400</t>
  </si>
  <si>
    <t>008-003-405</t>
  </si>
  <si>
    <t>008-003-410</t>
  </si>
  <si>
    <t>008-003-415</t>
  </si>
  <si>
    <t>008-003-420</t>
  </si>
  <si>
    <t>008-003-425</t>
  </si>
  <si>
    <t>012-002-953</t>
  </si>
  <si>
    <t>012-002-963</t>
  </si>
  <si>
    <t>016-007-325</t>
  </si>
  <si>
    <t>-</t>
    <phoneticPr fontId="25"/>
  </si>
  <si>
    <t>喜久田第2分団第1班（早稲原）車庫詰所（令和4年度から供用開始）</t>
    <phoneticPr fontId="25"/>
  </si>
  <si>
    <t>R1年中一部除却、R2一部除却</t>
    <rPh sb="2" eb="6">
      <t>ネンチュウイチブ</t>
    </rPh>
    <rPh sb="6" eb="8">
      <t>ジョキャク</t>
    </rPh>
    <rPh sb="11" eb="13">
      <t>イチブ</t>
    </rPh>
    <rPh sb="13" eb="15">
      <t>ジョキャク</t>
    </rPh>
    <phoneticPr fontId="25"/>
  </si>
  <si>
    <r>
      <t xml:space="preserve">H30取得（熱海公民館は移転したが、建物は残っているため）
集会施設→その他
</t>
    </r>
    <r>
      <rPr>
        <strike/>
        <sz val="6"/>
        <rFont val="みんなの文字ゴTTh-R"/>
        <family val="3"/>
        <charset val="128"/>
      </rPr>
      <t xml:space="preserve">旧行政センター面積も合わせて記載
</t>
    </r>
    <r>
      <rPr>
        <sz val="6"/>
        <rFont val="みんなの文字ゴTTh-R"/>
        <family val="3"/>
        <charset val="128"/>
      </rPr>
      <t>R3白書から旧行政センターは別で掲載</t>
    </r>
    <rPh sb="3" eb="5">
      <t>シュトク</t>
    </rPh>
    <rPh sb="6" eb="8">
      <t>アタミ</t>
    </rPh>
    <rPh sb="8" eb="11">
      <t>コウミンカン</t>
    </rPh>
    <rPh sb="12" eb="14">
      <t>イテン</t>
    </rPh>
    <rPh sb="18" eb="20">
      <t>タテモノ</t>
    </rPh>
    <rPh sb="21" eb="22">
      <t>ノコ</t>
    </rPh>
    <rPh sb="30" eb="32">
      <t>シュウカイ</t>
    </rPh>
    <rPh sb="32" eb="34">
      <t>シセツ</t>
    </rPh>
    <rPh sb="37" eb="38">
      <t>タ</t>
    </rPh>
    <rPh sb="39" eb="40">
      <t>キュウ</t>
    </rPh>
    <rPh sb="40" eb="42">
      <t>ギョウセイ</t>
    </rPh>
    <rPh sb="46" eb="48">
      <t>メンセキ</t>
    </rPh>
    <rPh sb="49" eb="50">
      <t>ア</t>
    </rPh>
    <rPh sb="53" eb="55">
      <t>キサイ</t>
    </rPh>
    <rPh sb="58" eb="60">
      <t>ハクショ</t>
    </rPh>
    <rPh sb="62" eb="63">
      <t>キュウ</t>
    </rPh>
    <rPh sb="63" eb="65">
      <t>ギョウセイ</t>
    </rPh>
    <rPh sb="70" eb="71">
      <t>ベツ</t>
    </rPh>
    <rPh sb="72" eb="74">
      <t>ケイサイ</t>
    </rPh>
    <phoneticPr fontId="25"/>
  </si>
  <si>
    <t>名称修正
住所修正</t>
    <rPh sb="0" eb="2">
      <t>メイショウ</t>
    </rPh>
    <rPh sb="2" eb="4">
      <t>シュウセイ</t>
    </rPh>
    <rPh sb="5" eb="7">
      <t>ジュウショ</t>
    </rPh>
    <rPh sb="7" eb="9">
      <t>シュウセイ</t>
    </rPh>
    <phoneticPr fontId="25"/>
  </si>
  <si>
    <t>名称修正（第1子供会）
住所修正</t>
    <rPh sb="0" eb="2">
      <t>メイショウ</t>
    </rPh>
    <rPh sb="2" eb="4">
      <t>シュウセイ</t>
    </rPh>
    <rPh sb="5" eb="6">
      <t>ダイ</t>
    </rPh>
    <rPh sb="7" eb="10">
      <t>コドモカイ</t>
    </rPh>
    <phoneticPr fontId="25"/>
  </si>
  <si>
    <t>H30取得
住所修正</t>
    <rPh sb="3" eb="5">
      <t>シュトク</t>
    </rPh>
    <rPh sb="6" eb="8">
      <t>ジュウショ</t>
    </rPh>
    <rPh sb="8" eb="10">
      <t>シュウセイ</t>
    </rPh>
    <phoneticPr fontId="9"/>
  </si>
  <si>
    <t>全体平均ではなくアリーナAとBの平均の施設稼働率を使う</t>
    <rPh sb="0" eb="2">
      <t>ゼンタイ</t>
    </rPh>
    <rPh sb="2" eb="4">
      <t>ヘイキン</t>
    </rPh>
    <rPh sb="16" eb="18">
      <t>ヘイキン</t>
    </rPh>
    <rPh sb="25" eb="26">
      <t>ツカ</t>
    </rPh>
    <phoneticPr fontId="25"/>
  </si>
  <si>
    <t>全体平均ではなく会議室とアリーナAとBの平均の施設稼働率を使う</t>
    <rPh sb="0" eb="2">
      <t>ゼンタイ</t>
    </rPh>
    <rPh sb="2" eb="4">
      <t>ヘイキン</t>
    </rPh>
    <rPh sb="8" eb="11">
      <t>カイギシツ</t>
    </rPh>
    <rPh sb="20" eb="22">
      <t>ヘイキン</t>
    </rPh>
    <rPh sb="29" eb="30">
      <t>ツカ</t>
    </rPh>
    <phoneticPr fontId="25"/>
  </si>
  <si>
    <t>湖南小中学校：9,500.6㎡
湖南小児童クラブ：78.4㎡≪放課後児童クラブ等≫</t>
    <phoneticPr fontId="25"/>
  </si>
  <si>
    <t>白岩小学校：3,693.9㎡
白岩小児童クラブ：85.0㎡≪放課後児童クラブ等≫</t>
    <rPh sb="0" eb="2">
      <t>シライワ</t>
    </rPh>
    <rPh sb="15" eb="17">
      <t>シライワ</t>
    </rPh>
    <phoneticPr fontId="24"/>
  </si>
  <si>
    <t>012-001-407</t>
  </si>
  <si>
    <t>008-004-430</t>
  </si>
  <si>
    <t>008-003-435</t>
  </si>
  <si>
    <t>008-003-440</t>
  </si>
  <si>
    <t>008-003-445</t>
  </si>
  <si>
    <t>008-005-450</t>
  </si>
  <si>
    <t>○</t>
    <phoneticPr fontId="13"/>
  </si>
  <si>
    <t>緑ケ丘東二丁目22-37</t>
    <rPh sb="4" eb="5">
      <t>ニ</t>
    </rPh>
    <phoneticPr fontId="25"/>
  </si>
  <si>
    <t>宮城小児童クラブ</t>
    <rPh sb="0" eb="2">
      <t>ミヤギ</t>
    </rPh>
    <rPh sb="2" eb="3">
      <t>ショウ</t>
    </rPh>
    <rPh sb="3" eb="5">
      <t>ジドウ</t>
    </rPh>
    <phoneticPr fontId="6"/>
  </si>
  <si>
    <t>御舘小児童クラブ</t>
    <rPh sb="0" eb="1">
      <t>オン</t>
    </rPh>
    <rPh sb="1" eb="2">
      <t>タチ</t>
    </rPh>
    <rPh sb="2" eb="3">
      <t>ショウ</t>
    </rPh>
    <rPh sb="3" eb="5">
      <t>ジドウ</t>
    </rPh>
    <phoneticPr fontId="6"/>
  </si>
  <si>
    <t>産業雇用政策課</t>
  </si>
  <si>
    <t>西田学園義務教育学校：10,238.1㎡
西田学園児童クラブ：134.4㎡≪放課後児童クラブ等≫</t>
    <rPh sb="0" eb="2">
      <t>ニシダ</t>
    </rPh>
    <rPh sb="2" eb="4">
      <t>ガクエン</t>
    </rPh>
    <rPh sb="4" eb="10">
      <t>ギムキョウイクガッコウ</t>
    </rPh>
    <rPh sb="21" eb="25">
      <t>ニシダガクエン</t>
    </rPh>
    <rPh sb="25" eb="27">
      <t>ジドウ</t>
    </rPh>
    <phoneticPr fontId="25"/>
  </si>
  <si>
    <t>河内小児童クラブ</t>
    <rPh sb="0" eb="2">
      <t>カワウチ</t>
    </rPh>
    <rPh sb="2" eb="3">
      <t>ショウ</t>
    </rPh>
    <rPh sb="3" eb="5">
      <t>ジドウ</t>
    </rPh>
    <phoneticPr fontId="6"/>
  </si>
  <si>
    <t>中央第1分団第2班（駅前）車庫詰所</t>
    <phoneticPr fontId="6"/>
  </si>
  <si>
    <t>西田第2分団第2班（平・桜内・大平）車庫詰所</t>
    <rPh sb="0" eb="2">
      <t>ニシタ</t>
    </rPh>
    <rPh sb="2" eb="3">
      <t>ダイ</t>
    </rPh>
    <rPh sb="4" eb="6">
      <t>ブンダン</t>
    </rPh>
    <rPh sb="6" eb="7">
      <t>ダイ</t>
    </rPh>
    <rPh sb="8" eb="9">
      <t>ハン</t>
    </rPh>
    <rPh sb="10" eb="11">
      <t>タイラ</t>
    </rPh>
    <rPh sb="12" eb="14">
      <t>サクラウチ</t>
    </rPh>
    <rPh sb="15" eb="17">
      <t>オオタイラ</t>
    </rPh>
    <rPh sb="18" eb="20">
      <t>シャコ</t>
    </rPh>
    <rPh sb="20" eb="22">
      <t>ツメショ</t>
    </rPh>
    <phoneticPr fontId="6"/>
  </si>
  <si>
    <t>郡山市行政センター設置条例に定める各行政センターの所管区域を各地区名とし、それ以外の区域を旧市内とします。</t>
    <rPh sb="0" eb="3">
      <t>コオリヤマシ</t>
    </rPh>
    <rPh sb="3" eb="5">
      <t>ギョウセイ</t>
    </rPh>
    <rPh sb="9" eb="11">
      <t>セッチ</t>
    </rPh>
    <rPh sb="11" eb="13">
      <t>ジョウレイ</t>
    </rPh>
    <rPh sb="14" eb="15">
      <t>サダ</t>
    </rPh>
    <rPh sb="17" eb="18">
      <t>カク</t>
    </rPh>
    <rPh sb="18" eb="20">
      <t>ギョウセイ</t>
    </rPh>
    <rPh sb="25" eb="27">
      <t>ショカン</t>
    </rPh>
    <rPh sb="27" eb="29">
      <t>クイキ</t>
    </rPh>
    <rPh sb="30" eb="34">
      <t>カクチクメイ</t>
    </rPh>
    <rPh sb="39" eb="41">
      <t>イガイ</t>
    </rPh>
    <rPh sb="42" eb="44">
      <t>クイキ</t>
    </rPh>
    <rPh sb="45" eb="48">
      <t>キュウシナイ</t>
    </rPh>
    <phoneticPr fontId="13"/>
  </si>
  <si>
    <t>河内ふれあいセンター：768.2㎡
逢瀬公民館河内分館：専有スペースなし
河内小児童クラブ：専有スペースなし≪放課後児童クラブ等≫
逢瀬行政センター河内連絡所：114.7㎡≪庁舎等≫</t>
    <rPh sb="37" eb="39">
      <t>カワウチ</t>
    </rPh>
    <rPh sb="39" eb="40">
      <t>ショウ</t>
    </rPh>
    <rPh sb="40" eb="42">
      <t>ジドウ</t>
    </rPh>
    <phoneticPr fontId="25"/>
  </si>
  <si>
    <t>亀田一丁目212</t>
    <rPh sb="0" eb="2">
      <t>カメダ</t>
    </rPh>
    <phoneticPr fontId="13"/>
  </si>
  <si>
    <t>桃見台11-3</t>
    <phoneticPr fontId="13"/>
  </si>
  <si>
    <t>町東三丁目84</t>
    <rPh sb="2" eb="3">
      <t>サン</t>
    </rPh>
    <phoneticPr fontId="25"/>
  </si>
  <si>
    <t>安積町日出山字旧屋敷44-1</t>
    <rPh sb="6" eb="7">
      <t>アザ</t>
    </rPh>
    <rPh sb="7" eb="8">
      <t>キュウ</t>
    </rPh>
    <rPh sb="8" eb="10">
      <t>ヤシキ</t>
    </rPh>
    <phoneticPr fontId="13"/>
  </si>
  <si>
    <t>富久山町福原字福原8-3</t>
    <phoneticPr fontId="13"/>
  </si>
  <si>
    <t>河内ふれあいセンター：768.2㎡
逢瀬公民館河内分館：専有スペースなし
河内小児童クラブ：専有スペースなし≪放課後児童クラブ等≫
逢瀬行政センター河内連絡所：114.7㎡≪庁舎等≫</t>
    <phoneticPr fontId="25"/>
  </si>
  <si>
    <t>中田町海老根字北向7-3</t>
    <rPh sb="6" eb="7">
      <t>アザ</t>
    </rPh>
    <rPh sb="7" eb="9">
      <t>キタムカイ</t>
    </rPh>
    <phoneticPr fontId="13"/>
  </si>
  <si>
    <t>大槻町字漆棒80-1</t>
    <phoneticPr fontId="13"/>
  </si>
  <si>
    <t>逢瀬町多田野字高篠1-6</t>
    <phoneticPr fontId="25"/>
  </si>
  <si>
    <t>※土地面積は、芳賀小第1児童クラブ、芳賀小学校防災倉庫を含む。
（屋外施設）
運動場面積：8,262</t>
    <rPh sb="1" eb="3">
      <t>トチ</t>
    </rPh>
    <rPh sb="3" eb="5">
      <t>メンセキ</t>
    </rPh>
    <rPh sb="7" eb="9">
      <t>ハガ</t>
    </rPh>
    <rPh sb="9" eb="10">
      <t>ショウ</t>
    </rPh>
    <rPh sb="12" eb="14">
      <t>ジドウ</t>
    </rPh>
    <rPh sb="18" eb="20">
      <t>ハガ</t>
    </rPh>
    <rPh sb="20" eb="21">
      <t>ショウ</t>
    </rPh>
    <rPh sb="21" eb="23">
      <t>ガッコウ</t>
    </rPh>
    <rPh sb="23" eb="25">
      <t>ボウサイ</t>
    </rPh>
    <rPh sb="25" eb="27">
      <t>ソウコ</t>
    </rPh>
    <rPh sb="28" eb="29">
      <t>フク</t>
    </rPh>
    <phoneticPr fontId="25"/>
  </si>
  <si>
    <t>芳山小学校：5,609.0㎡
芳山小児童クラブ：99.0㎡≪放課後児童クラブ等≫</t>
    <rPh sb="0" eb="1">
      <t>ホウ</t>
    </rPh>
    <rPh sb="1" eb="2">
      <t>ザン</t>
    </rPh>
    <rPh sb="2" eb="3">
      <t>ショウ</t>
    </rPh>
    <rPh sb="3" eb="5">
      <t>ガッコウ</t>
    </rPh>
    <rPh sb="15" eb="16">
      <t>ホウ</t>
    </rPh>
    <rPh sb="16" eb="17">
      <t>ザン</t>
    </rPh>
    <rPh sb="17" eb="18">
      <t>ショウ</t>
    </rPh>
    <rPh sb="18" eb="20">
      <t>ジドウ</t>
    </rPh>
    <phoneticPr fontId="25"/>
  </si>
  <si>
    <t>三和小学校：3,025.1㎡
三和小児童クラブ：117.0㎡≪放課後児童クラブ等≫</t>
    <rPh sb="0" eb="1">
      <t>サン</t>
    </rPh>
    <rPh sb="1" eb="2">
      <t>ワ</t>
    </rPh>
    <phoneticPr fontId="24"/>
  </si>
  <si>
    <t>高倉小学校：3,466.7㎡
高倉小児童クラブ：40.0㎡≪放課後児童クラブ等≫</t>
    <rPh sb="0" eb="2">
      <t>タカクラ</t>
    </rPh>
    <phoneticPr fontId="24"/>
  </si>
  <si>
    <t>小泉小学校：2,683.6㎡
小泉小児童クラブ：95.6㎡≪放課後児童クラブ等≫</t>
    <rPh sb="0" eb="2">
      <t>コイズミ</t>
    </rPh>
    <rPh sb="15" eb="17">
      <t>コイズミ</t>
    </rPh>
    <phoneticPr fontId="24"/>
  </si>
  <si>
    <t>安子島小学校：2,642.9㎡
安子島小児童クラブ：91.0㎡≪放課後児童クラブ等≫</t>
    <rPh sb="0" eb="1">
      <t>アン</t>
    </rPh>
    <rPh sb="1" eb="2">
      <t>コ</t>
    </rPh>
    <rPh sb="2" eb="3">
      <t>シマ</t>
    </rPh>
    <phoneticPr fontId="24"/>
  </si>
  <si>
    <t>熱海小学校：4,622.3㎡
熱海小児童クラブ：63.0㎡≪放課後児童クラブ等≫</t>
    <phoneticPr fontId="25"/>
  </si>
  <si>
    <t>御代田小学校：2,572.0㎡
御代田小児童クラブ：90.0㎡≪放課後児童クラブ等≫</t>
    <rPh sb="0" eb="1">
      <t>オン</t>
    </rPh>
    <rPh sb="1" eb="2">
      <t>ダイ</t>
    </rPh>
    <rPh sb="2" eb="3">
      <t>タ</t>
    </rPh>
    <rPh sb="3" eb="6">
      <t>ショウガッコウ</t>
    </rPh>
    <phoneticPr fontId="24"/>
  </si>
  <si>
    <t>宮城小学校：2,457.9㎡
宮城小児童クラブ：91.6㎡≪放課後児童クラブ等≫</t>
    <rPh sb="0" eb="2">
      <t>ミヤギ</t>
    </rPh>
    <rPh sb="2" eb="3">
      <t>ショウ</t>
    </rPh>
    <rPh sb="3" eb="5">
      <t>ガッコウ</t>
    </rPh>
    <phoneticPr fontId="25"/>
  </si>
  <si>
    <t>御舘小学校：4,285.6㎡
御舘小児童クラブ：114.0㎡≪放課後児童クラブ等≫</t>
    <rPh sb="0" eb="2">
      <t>ミタテ</t>
    </rPh>
    <rPh sb="2" eb="5">
      <t>ショウガッコウ</t>
    </rPh>
    <phoneticPr fontId="25"/>
  </si>
  <si>
    <t>河内ふれあいセンター：768.2㎡
逢瀬公民館河内分館：専有スペースなし≪集会施設≫
河内小児童クラブ：専有スペースなし≪放課後児童クラブ等≫
逢瀬行政センター河内連絡所：114.7㎡</t>
    <rPh sb="37" eb="39">
      <t>シュウカイ</t>
    </rPh>
    <rPh sb="39" eb="41">
      <t>シセツ</t>
    </rPh>
    <phoneticPr fontId="25"/>
  </si>
  <si>
    <t>008-003-450</t>
  </si>
  <si>
    <t>008-003-455</t>
  </si>
  <si>
    <t>016-003-330</t>
  </si>
  <si>
    <t>R4児クラ面積訂正に伴い面積修正</t>
  </si>
  <si>
    <t>住所修正
R4面積訂正</t>
    <rPh sb="0" eb="2">
      <t>ジュウショ</t>
    </rPh>
    <rPh sb="2" eb="4">
      <t>シュウセイ</t>
    </rPh>
    <rPh sb="7" eb="11">
      <t>メンセキテイセイ</t>
    </rPh>
    <phoneticPr fontId="25"/>
  </si>
  <si>
    <t>金透小学校：4,995.55㎡
金透小児童クラブ：130.0㎡≪放課後児童クラブ等≫</t>
    <phoneticPr fontId="25"/>
  </si>
  <si>
    <t>守山小学校：5,677.1㎡
守山小児童クラブ：142.0㎡≪放課後児童クラブ等≫</t>
    <phoneticPr fontId="25"/>
  </si>
  <si>
    <t>R4名称変更</t>
    <rPh sb="2" eb="6">
      <t>メイショウヘンコウ</t>
    </rPh>
    <phoneticPr fontId="25"/>
  </si>
  <si>
    <t>R4建替</t>
    <rPh sb="2" eb="3">
      <t>タ</t>
    </rPh>
    <phoneticPr fontId="25"/>
  </si>
  <si>
    <t>湖南第2分団第1班（荒町・古町）車庫詰所</t>
    <rPh sb="10" eb="12">
      <t>アラマチ</t>
    </rPh>
    <phoneticPr fontId="25"/>
  </si>
  <si>
    <t>R４新設</t>
    <rPh sb="2" eb="4">
      <t>シンセツ</t>
    </rPh>
    <phoneticPr fontId="25"/>
  </si>
  <si>
    <t>R2一部除却　R4一部除却</t>
    <rPh sb="2" eb="6">
      <t>イチブジョキャク</t>
    </rPh>
    <phoneticPr fontId="25"/>
  </si>
  <si>
    <t>郡山市麓山地区立体駐車場</t>
    <rPh sb="0" eb="2">
      <t>コオリヤマ</t>
    </rPh>
    <rPh sb="2" eb="3">
      <t>シ</t>
    </rPh>
    <rPh sb="3" eb="4">
      <t>フモト</t>
    </rPh>
    <rPh sb="4" eb="5">
      <t>ヤマ</t>
    </rPh>
    <rPh sb="5" eb="7">
      <t>チク</t>
    </rPh>
    <rPh sb="7" eb="9">
      <t>リッタイ</t>
    </rPh>
    <rPh sb="9" eb="12">
      <t>チュウシャジョウ</t>
    </rPh>
    <phoneticPr fontId="6"/>
  </si>
  <si>
    <t>旧市内</t>
    <phoneticPr fontId="25"/>
  </si>
  <si>
    <t>麓山一丁目167-1</t>
    <rPh sb="0" eb="2">
      <t>ハヤマ</t>
    </rPh>
    <rPh sb="2" eb="5">
      <t>イッチョウメ</t>
    </rPh>
    <phoneticPr fontId="25"/>
  </si>
  <si>
    <t>R4新設</t>
    <rPh sb="2" eb="4">
      <t>シンセツ</t>
    </rPh>
    <phoneticPr fontId="25"/>
  </si>
  <si>
    <r>
      <rPr>
        <sz val="7"/>
        <color rgb="FFFF0000"/>
        <rFont val="みんなの文字ゴTTh-R"/>
        <family val="3"/>
        <charset val="128"/>
      </rPr>
      <t>2022</t>
    </r>
    <r>
      <rPr>
        <sz val="7"/>
        <color theme="0"/>
        <rFont val="みんなの文字ゴTTh-R"/>
        <family val="3"/>
        <charset val="128"/>
      </rPr>
      <t>施設稼働率</t>
    </r>
    <rPh sb="4" eb="6">
      <t>シセツ</t>
    </rPh>
    <rPh sb="6" eb="8">
      <t>カドウ</t>
    </rPh>
    <rPh sb="8" eb="9">
      <t>リツ</t>
    </rPh>
    <phoneticPr fontId="25"/>
  </si>
  <si>
    <t>日和田町字日向19-1</t>
    <phoneticPr fontId="25"/>
  </si>
  <si>
    <t>台新一丁目804</t>
    <rPh sb="2" eb="5">
      <t>イッチョウメ</t>
    </rPh>
    <phoneticPr fontId="24"/>
  </si>
  <si>
    <t>○</t>
    <phoneticPr fontId="25"/>
  </si>
  <si>
    <t>開成小児童クラブ第1教室</t>
    <rPh sb="2" eb="5">
      <t>ショウジドウ</t>
    </rPh>
    <rPh sb="8" eb="9">
      <t>ダイ</t>
    </rPh>
    <rPh sb="10" eb="12">
      <t>キョウシツ</t>
    </rPh>
    <phoneticPr fontId="7"/>
  </si>
  <si>
    <t>○</t>
    <phoneticPr fontId="7"/>
  </si>
  <si>
    <t>※土地面積は、開成小学校に含む。</t>
    <rPh sb="1" eb="3">
      <t>トチ</t>
    </rPh>
    <rPh sb="3" eb="5">
      <t>メンセキ</t>
    </rPh>
    <rPh sb="7" eb="9">
      <t>カイセイ</t>
    </rPh>
    <rPh sb="9" eb="12">
      <t>ショウガッコウ</t>
    </rPh>
    <rPh sb="13" eb="14">
      <t>フク</t>
    </rPh>
    <phoneticPr fontId="13"/>
  </si>
  <si>
    <t>開成小児童クラブ第2教室</t>
    <rPh sb="2" eb="5">
      <t>ショウジドウ</t>
    </rPh>
    <rPh sb="8" eb="9">
      <t>ダイ</t>
    </rPh>
    <rPh sb="10" eb="12">
      <t>キョウシツ</t>
    </rPh>
    <phoneticPr fontId="7"/>
  </si>
  <si>
    <t>小原田小児童クラブ</t>
    <rPh sb="3" eb="6">
      <t>ショウジドウ</t>
    </rPh>
    <phoneticPr fontId="7"/>
  </si>
  <si>
    <t>※土地面積は、小原田小学校に含む。</t>
    <rPh sb="1" eb="3">
      <t>トチ</t>
    </rPh>
    <rPh sb="3" eb="5">
      <t>メンセキ</t>
    </rPh>
    <rPh sb="7" eb="8">
      <t>コ</t>
    </rPh>
    <rPh sb="8" eb="10">
      <t>ハラタ</t>
    </rPh>
    <rPh sb="14" eb="15">
      <t>フク</t>
    </rPh>
    <phoneticPr fontId="13"/>
  </si>
  <si>
    <t>行健小児童クラブ第1教室</t>
    <rPh sb="2" eb="5">
      <t>ショウジドウ</t>
    </rPh>
    <rPh sb="8" eb="9">
      <t>ダイ</t>
    </rPh>
    <rPh sb="10" eb="12">
      <t>キョウシツ</t>
    </rPh>
    <phoneticPr fontId="7"/>
  </si>
  <si>
    <t>※土地面積は、行健小学校に含む。</t>
    <rPh sb="1" eb="3">
      <t>トチ</t>
    </rPh>
    <rPh sb="3" eb="5">
      <t>メンセキ</t>
    </rPh>
    <rPh sb="7" eb="8">
      <t>ギョウ</t>
    </rPh>
    <rPh sb="8" eb="9">
      <t>ケン</t>
    </rPh>
    <rPh sb="9" eb="12">
      <t>ショウガッコウ</t>
    </rPh>
    <rPh sb="13" eb="14">
      <t>フク</t>
    </rPh>
    <phoneticPr fontId="13"/>
  </si>
  <si>
    <t>行健小児童クラブ第2教室</t>
    <rPh sb="2" eb="5">
      <t>ショウジドウ</t>
    </rPh>
    <rPh sb="8" eb="9">
      <t>ダイ</t>
    </rPh>
    <rPh sb="10" eb="12">
      <t>キョウシツ</t>
    </rPh>
    <phoneticPr fontId="7"/>
  </si>
  <si>
    <t>富久山</t>
    <phoneticPr fontId="9"/>
  </si>
  <si>
    <t>富久山町久保田字空谷地23-1</t>
    <phoneticPr fontId="9"/>
  </si>
  <si>
    <t>※土地面積は、行健小学校に含む。</t>
    <rPh sb="1" eb="3">
      <t>トチ</t>
    </rPh>
    <rPh sb="3" eb="5">
      <t>メンセキ</t>
    </rPh>
    <rPh sb="7" eb="9">
      <t>コウケン</t>
    </rPh>
    <rPh sb="9" eb="12">
      <t>ショウガッコウ</t>
    </rPh>
    <rPh sb="13" eb="14">
      <t>フク</t>
    </rPh>
    <phoneticPr fontId="13"/>
  </si>
  <si>
    <t>行健小児童クラブ第3教室</t>
    <rPh sb="2" eb="5">
      <t>ショウジドウ</t>
    </rPh>
    <rPh sb="8" eb="9">
      <t>ダイ</t>
    </rPh>
    <rPh sb="10" eb="12">
      <t>キョウシツ</t>
    </rPh>
    <phoneticPr fontId="7"/>
  </si>
  <si>
    <t>富久山町久保田字空谷地23-1</t>
    <phoneticPr fontId="9"/>
  </si>
  <si>
    <t>※土地面積は、行健小学校に含む。</t>
    <phoneticPr fontId="13"/>
  </si>
  <si>
    <t>柴宮小児童クラブ第1教室</t>
    <rPh sb="8" eb="9">
      <t>ダイ</t>
    </rPh>
    <rPh sb="10" eb="12">
      <t>キョウシツ</t>
    </rPh>
    <phoneticPr fontId="7"/>
  </si>
  <si>
    <t>※土地面積は、柴宮小学校に含む。</t>
    <rPh sb="1" eb="3">
      <t>トチ</t>
    </rPh>
    <rPh sb="3" eb="5">
      <t>メンセキ</t>
    </rPh>
    <rPh sb="13" eb="14">
      <t>フク</t>
    </rPh>
    <phoneticPr fontId="13"/>
  </si>
  <si>
    <t>柴宮小児童クラブ第2教室</t>
    <rPh sb="8" eb="9">
      <t>ダイ</t>
    </rPh>
    <rPh sb="10" eb="12">
      <t>キョウシツ</t>
    </rPh>
    <phoneticPr fontId="7"/>
  </si>
  <si>
    <t>※土地面積は、柴宮小学校に含む。</t>
    <rPh sb="1" eb="3">
      <t>トチ</t>
    </rPh>
    <rPh sb="3" eb="5">
      <t>メンセキ</t>
    </rPh>
    <rPh sb="7" eb="8">
      <t>シバ</t>
    </rPh>
    <rPh sb="8" eb="9">
      <t>ミヤ</t>
    </rPh>
    <rPh sb="9" eb="10">
      <t>ショウ</t>
    </rPh>
    <rPh sb="10" eb="12">
      <t>ガッコウ</t>
    </rPh>
    <rPh sb="13" eb="14">
      <t>フク</t>
    </rPh>
    <phoneticPr fontId="13"/>
  </si>
  <si>
    <t>柴宮小児童クラブ第3教室</t>
    <rPh sb="8" eb="9">
      <t>ダイ</t>
    </rPh>
    <rPh sb="10" eb="12">
      <t>キョウシツ</t>
    </rPh>
    <phoneticPr fontId="7"/>
  </si>
  <si>
    <t>桑野小児童クラブ</t>
    <phoneticPr fontId="7"/>
  </si>
  <si>
    <t>桑野小学校：7,633.7㎡≪学校≫
桑野小児童クラブ：171.0㎡</t>
    <phoneticPr fontId="7"/>
  </si>
  <si>
    <t>※土地面積は、桑野小学校に含む。</t>
    <rPh sb="1" eb="3">
      <t>トチ</t>
    </rPh>
    <rPh sb="3" eb="5">
      <t>メンセキ</t>
    </rPh>
    <rPh sb="7" eb="9">
      <t>クワノ</t>
    </rPh>
    <rPh sb="13" eb="14">
      <t>フク</t>
    </rPh>
    <phoneticPr fontId="13"/>
  </si>
  <si>
    <t>安積第一小児童クラブ第1教室</t>
    <rPh sb="10" eb="11">
      <t>ダイ</t>
    </rPh>
    <rPh sb="12" eb="14">
      <t>キョウシツ</t>
    </rPh>
    <phoneticPr fontId="7"/>
  </si>
  <si>
    <t>※土地面積は、安積第一小学校に含む。</t>
    <rPh sb="1" eb="3">
      <t>トチ</t>
    </rPh>
    <rPh sb="3" eb="5">
      <t>メンセキ</t>
    </rPh>
    <rPh sb="7" eb="8">
      <t>アン</t>
    </rPh>
    <rPh sb="8" eb="9">
      <t>セキ</t>
    </rPh>
    <rPh sb="9" eb="10">
      <t>ダイ</t>
    </rPh>
    <rPh sb="10" eb="11">
      <t>イチ</t>
    </rPh>
    <rPh sb="11" eb="14">
      <t>ショウガッコウ</t>
    </rPh>
    <rPh sb="15" eb="16">
      <t>フク</t>
    </rPh>
    <phoneticPr fontId="13"/>
  </si>
  <si>
    <t>安積第一小児童クラブ第2教室</t>
    <rPh sb="10" eb="11">
      <t>ダイ</t>
    </rPh>
    <rPh sb="12" eb="14">
      <t>キョウシツ</t>
    </rPh>
    <phoneticPr fontId="7"/>
  </si>
  <si>
    <t>※土地面積は、安積第一小学校に含む。</t>
    <phoneticPr fontId="13"/>
  </si>
  <si>
    <t>大槻小児童クラブ第1教室</t>
    <rPh sb="8" eb="9">
      <t>ダイ</t>
    </rPh>
    <rPh sb="10" eb="12">
      <t>キョウシツ</t>
    </rPh>
    <phoneticPr fontId="7"/>
  </si>
  <si>
    <t>※土地面積は、大槻小学校に含む。</t>
    <rPh sb="1" eb="3">
      <t>トチ</t>
    </rPh>
    <rPh sb="3" eb="5">
      <t>メンセキ</t>
    </rPh>
    <rPh sb="7" eb="9">
      <t>オオツキ</t>
    </rPh>
    <rPh sb="9" eb="12">
      <t>ショウガッコウ</t>
    </rPh>
    <rPh sb="13" eb="14">
      <t>フク</t>
    </rPh>
    <phoneticPr fontId="13"/>
  </si>
  <si>
    <t>大槻小児童クラブ第2教室</t>
    <rPh sb="8" eb="9">
      <t>ダイ</t>
    </rPh>
    <rPh sb="10" eb="12">
      <t>キョウシツ</t>
    </rPh>
    <phoneticPr fontId="7"/>
  </si>
  <si>
    <t>※土地面積は、大槻小学校に含む。</t>
    <phoneticPr fontId="13"/>
  </si>
  <si>
    <t>※土地面積は、永盛小学校に含む。</t>
    <rPh sb="1" eb="3">
      <t>トチ</t>
    </rPh>
    <rPh sb="3" eb="5">
      <t>メンセキ</t>
    </rPh>
    <rPh sb="7" eb="9">
      <t>ナガモリ</t>
    </rPh>
    <rPh sb="9" eb="12">
      <t>ショウガッコウ</t>
    </rPh>
    <rPh sb="13" eb="14">
      <t>フク</t>
    </rPh>
    <phoneticPr fontId="13"/>
  </si>
  <si>
    <t>赤木小児童クラブ</t>
    <phoneticPr fontId="7"/>
  </si>
  <si>
    <t>赤木小学校：5,393.6㎡≪学校≫
赤木小児童クラブ：114.0㎡</t>
    <phoneticPr fontId="7"/>
  </si>
  <si>
    <t>※土地面積は、赤木小学校に含む。</t>
    <rPh sb="1" eb="3">
      <t>トチ</t>
    </rPh>
    <rPh sb="3" eb="5">
      <t>メンセキ</t>
    </rPh>
    <rPh sb="7" eb="9">
      <t>アカギ</t>
    </rPh>
    <rPh sb="9" eb="12">
      <t>ショウガッコウ</t>
    </rPh>
    <rPh sb="13" eb="14">
      <t>フク</t>
    </rPh>
    <phoneticPr fontId="13"/>
  </si>
  <si>
    <t>小山田小児童クラブ第1教室</t>
    <rPh sb="9" eb="10">
      <t>ダイ</t>
    </rPh>
    <rPh sb="11" eb="13">
      <t>キョウシツ</t>
    </rPh>
    <phoneticPr fontId="7"/>
  </si>
  <si>
    <t>※土地面積は、小山田小学校に含む。</t>
    <rPh sb="1" eb="3">
      <t>トチ</t>
    </rPh>
    <rPh sb="3" eb="5">
      <t>メンセキ</t>
    </rPh>
    <rPh sb="7" eb="10">
      <t>オヤマダ</t>
    </rPh>
    <rPh sb="10" eb="13">
      <t>ショウガッコウ</t>
    </rPh>
    <rPh sb="14" eb="15">
      <t>フク</t>
    </rPh>
    <phoneticPr fontId="13"/>
  </si>
  <si>
    <t>小山田小児童クラブ第2教室</t>
    <rPh sb="9" eb="10">
      <t>ダイ</t>
    </rPh>
    <rPh sb="11" eb="13">
      <t>キョウシツ</t>
    </rPh>
    <phoneticPr fontId="7"/>
  </si>
  <si>
    <t>※土地面積は、小山田小学校に含む。</t>
    <phoneticPr fontId="13"/>
  </si>
  <si>
    <t>桜小児童クラブ第1教室</t>
    <rPh sb="7" eb="8">
      <t>ダイ</t>
    </rPh>
    <rPh sb="9" eb="11">
      <t>キョウシツ</t>
    </rPh>
    <phoneticPr fontId="7"/>
  </si>
  <si>
    <t>※土地面積は、桜小学校に含む。</t>
    <rPh sb="1" eb="3">
      <t>トチ</t>
    </rPh>
    <rPh sb="3" eb="5">
      <t>メンセキ</t>
    </rPh>
    <rPh sb="7" eb="8">
      <t>サクラ</t>
    </rPh>
    <rPh sb="12" eb="13">
      <t>フク</t>
    </rPh>
    <phoneticPr fontId="13"/>
  </si>
  <si>
    <t>桜小児童クラブ第2教室</t>
    <rPh sb="7" eb="8">
      <t>ダイ</t>
    </rPh>
    <rPh sb="9" eb="11">
      <t>キョウシツ</t>
    </rPh>
    <phoneticPr fontId="7"/>
  </si>
  <si>
    <t>明健小児童クラブ第1教室</t>
    <rPh sb="8" eb="9">
      <t>ダイ</t>
    </rPh>
    <rPh sb="10" eb="12">
      <t>キョウシツ</t>
    </rPh>
    <phoneticPr fontId="7"/>
  </si>
  <si>
    <t>※土地面積は、明健小学校に含む。</t>
    <rPh sb="1" eb="3">
      <t>トチ</t>
    </rPh>
    <rPh sb="3" eb="5">
      <t>メンセキ</t>
    </rPh>
    <rPh sb="13" eb="14">
      <t>フク</t>
    </rPh>
    <phoneticPr fontId="13"/>
  </si>
  <si>
    <t>明健小児童クラブ第2教室</t>
    <rPh sb="8" eb="9">
      <t>ダイ</t>
    </rPh>
    <rPh sb="10" eb="12">
      <t>キョウシツ</t>
    </rPh>
    <phoneticPr fontId="7"/>
  </si>
  <si>
    <t>金透小児童クラブ</t>
    <phoneticPr fontId="7"/>
  </si>
  <si>
    <t>金透小学校：4,995.6㎡≪学校≫
金透小児童クラブ：130.0㎡</t>
    <phoneticPr fontId="7"/>
  </si>
  <si>
    <t>※土地面積は、金透小学校に含む。</t>
    <rPh sb="1" eb="3">
      <t>トチ</t>
    </rPh>
    <rPh sb="3" eb="5">
      <t>メンセキ</t>
    </rPh>
    <rPh sb="7" eb="8">
      <t>キム</t>
    </rPh>
    <rPh sb="8" eb="9">
      <t>トオル</t>
    </rPh>
    <rPh sb="9" eb="12">
      <t>ショウガッコウ</t>
    </rPh>
    <rPh sb="13" eb="14">
      <t>フク</t>
    </rPh>
    <phoneticPr fontId="13"/>
  </si>
  <si>
    <t>朝日が丘小児童クラブ第1教室</t>
    <rPh sb="10" eb="11">
      <t>ダイ</t>
    </rPh>
    <rPh sb="12" eb="14">
      <t>キョウシツ</t>
    </rPh>
    <phoneticPr fontId="13"/>
  </si>
  <si>
    <t>※土地面積は、朝日が丘小学校に含む。</t>
    <rPh sb="1" eb="3">
      <t>トチ</t>
    </rPh>
    <rPh sb="3" eb="5">
      <t>メンセキ</t>
    </rPh>
    <rPh sb="7" eb="9">
      <t>アサヒ</t>
    </rPh>
    <rPh sb="10" eb="11">
      <t>オカ</t>
    </rPh>
    <rPh sb="11" eb="14">
      <t>ショウガッコウ</t>
    </rPh>
    <rPh sb="15" eb="16">
      <t>フク</t>
    </rPh>
    <phoneticPr fontId="13"/>
  </si>
  <si>
    <t>朝日が丘小児童クラブ第2教室</t>
    <rPh sb="10" eb="11">
      <t>ダイ</t>
    </rPh>
    <rPh sb="12" eb="14">
      <t>キョウシツ</t>
    </rPh>
    <phoneticPr fontId="9"/>
  </si>
  <si>
    <t>大槻</t>
    <phoneticPr fontId="9"/>
  </si>
  <si>
    <t>朝日が丘小児童クラブ第3教室</t>
    <rPh sb="10" eb="11">
      <t>ダイ</t>
    </rPh>
    <rPh sb="12" eb="14">
      <t>キョウシツ</t>
    </rPh>
    <phoneticPr fontId="9"/>
  </si>
  <si>
    <t>※土地面積は、朝日が丘小学校に含む。</t>
    <phoneticPr fontId="13"/>
  </si>
  <si>
    <t>守山小児童クラブ</t>
    <phoneticPr fontId="7"/>
  </si>
  <si>
    <t>守山小学校：5,677.1㎡
守山小児童クラブ：142.0㎡≪放課後児童クラブ等≫</t>
    <phoneticPr fontId="13"/>
  </si>
  <si>
    <t>※土地面積は、守山小学校に含む。</t>
    <rPh sb="1" eb="3">
      <t>トチ</t>
    </rPh>
    <rPh sb="3" eb="5">
      <t>メンセキ</t>
    </rPh>
    <rPh sb="7" eb="9">
      <t>モリヤマ</t>
    </rPh>
    <rPh sb="9" eb="12">
      <t>ショウガッコウ</t>
    </rPh>
    <rPh sb="13" eb="14">
      <t>フク</t>
    </rPh>
    <phoneticPr fontId="13"/>
  </si>
  <si>
    <t>安積第三小児童クラブ第1教室</t>
    <rPh sb="10" eb="11">
      <t>ダイ</t>
    </rPh>
    <rPh sb="12" eb="14">
      <t>キョウシツ</t>
    </rPh>
    <phoneticPr fontId="13"/>
  </si>
  <si>
    <t>※土地面積は、安積第三小学校に含む。</t>
    <rPh sb="1" eb="3">
      <t>トチ</t>
    </rPh>
    <rPh sb="3" eb="5">
      <t>メンセキ</t>
    </rPh>
    <rPh sb="7" eb="9">
      <t>アサカ</t>
    </rPh>
    <rPh sb="9" eb="10">
      <t>ダイ</t>
    </rPh>
    <rPh sb="10" eb="11">
      <t>サン</t>
    </rPh>
    <rPh sb="11" eb="14">
      <t>ショウガッコウ</t>
    </rPh>
    <rPh sb="15" eb="16">
      <t>フク</t>
    </rPh>
    <phoneticPr fontId="13"/>
  </si>
  <si>
    <t>安積第三小児童クラブ第2教室</t>
    <rPh sb="10" eb="11">
      <t>ダイ</t>
    </rPh>
    <rPh sb="12" eb="14">
      <t>キョウシツ</t>
    </rPh>
    <phoneticPr fontId="13"/>
  </si>
  <si>
    <t>※土地面積は、安積第三小学校に含む。　</t>
    <rPh sb="7" eb="9">
      <t>アサカ</t>
    </rPh>
    <rPh sb="9" eb="10">
      <t>ダイ</t>
    </rPh>
    <rPh sb="10" eb="11">
      <t>サン</t>
    </rPh>
    <rPh sb="11" eb="14">
      <t>ショウガッコウ</t>
    </rPh>
    <phoneticPr fontId="13"/>
  </si>
  <si>
    <t>大島小児童クラブ第1教室</t>
    <rPh sb="8" eb="9">
      <t>ダイ</t>
    </rPh>
    <rPh sb="10" eb="12">
      <t>キョウシツ</t>
    </rPh>
    <phoneticPr fontId="13"/>
  </si>
  <si>
    <t>※土地面積は、大島小学校に含む。</t>
    <rPh sb="10" eb="12">
      <t>ガッコウ</t>
    </rPh>
    <rPh sb="13" eb="14">
      <t>フク</t>
    </rPh>
    <phoneticPr fontId="13"/>
  </si>
  <si>
    <t>大島小児童クラブ第2教室</t>
    <rPh sb="0" eb="2">
      <t>オオシマ</t>
    </rPh>
    <rPh sb="2" eb="3">
      <t>ショウ</t>
    </rPh>
    <rPh sb="3" eb="5">
      <t>ジドウ</t>
    </rPh>
    <rPh sb="8" eb="9">
      <t>ダイ</t>
    </rPh>
    <rPh sb="10" eb="12">
      <t>キョウシツ</t>
    </rPh>
    <phoneticPr fontId="13"/>
  </si>
  <si>
    <t>旧市内</t>
    <phoneticPr fontId="13"/>
  </si>
  <si>
    <t>桑野五丁目17-6</t>
    <phoneticPr fontId="13"/>
  </si>
  <si>
    <t>借</t>
    <phoneticPr fontId="13"/>
  </si>
  <si>
    <t>-</t>
    <phoneticPr fontId="13"/>
  </si>
  <si>
    <t>桃見台小児童クラブ第1教室</t>
    <rPh sb="9" eb="10">
      <t>ダイ</t>
    </rPh>
    <rPh sb="11" eb="13">
      <t>キョウシツ</t>
    </rPh>
    <phoneticPr fontId="7"/>
  </si>
  <si>
    <t>※土地面積は、桃見台小学校に含む。</t>
    <rPh sb="1" eb="3">
      <t>トチ</t>
    </rPh>
    <rPh sb="3" eb="5">
      <t>メンセキ</t>
    </rPh>
    <rPh sb="7" eb="8">
      <t>モモ</t>
    </rPh>
    <rPh sb="8" eb="9">
      <t>ミ</t>
    </rPh>
    <rPh sb="9" eb="10">
      <t>ダイ</t>
    </rPh>
    <rPh sb="10" eb="13">
      <t>ショウガッコウ</t>
    </rPh>
    <rPh sb="14" eb="15">
      <t>フク</t>
    </rPh>
    <phoneticPr fontId="13"/>
  </si>
  <si>
    <t>桃見台小児童クラブ第2教室</t>
    <rPh sb="9" eb="10">
      <t>ダイ</t>
    </rPh>
    <rPh sb="11" eb="13">
      <t>キョウシツ</t>
    </rPh>
    <phoneticPr fontId="7"/>
  </si>
  <si>
    <t>日和田小児童クラブ第1教室</t>
    <rPh sb="9" eb="10">
      <t>ダイ</t>
    </rPh>
    <rPh sb="11" eb="13">
      <t>キョウシツ</t>
    </rPh>
    <phoneticPr fontId="13"/>
  </si>
  <si>
    <t>※土地面積は、日和田小学校に含む。</t>
    <phoneticPr fontId="13"/>
  </si>
  <si>
    <t>日和田小児童クラブ第2教室</t>
    <rPh sb="9" eb="10">
      <t>ダイ</t>
    </rPh>
    <rPh sb="11" eb="13">
      <t>キョウシツ</t>
    </rPh>
    <phoneticPr fontId="13"/>
  </si>
  <si>
    <t>富田小児童クラブ第1教室</t>
    <rPh sb="8" eb="9">
      <t>ダイ</t>
    </rPh>
    <rPh sb="10" eb="12">
      <t>キョウシツ</t>
    </rPh>
    <phoneticPr fontId="13"/>
  </si>
  <si>
    <t>富田</t>
    <phoneticPr fontId="13"/>
  </si>
  <si>
    <t>町東三丁目147</t>
    <phoneticPr fontId="13"/>
  </si>
  <si>
    <t>リ</t>
    <phoneticPr fontId="7"/>
  </si>
  <si>
    <t>※土地面積は、富田小学校に含む。</t>
    <phoneticPr fontId="13"/>
  </si>
  <si>
    <t>富田小児童クラブ第2教室</t>
    <rPh sb="8" eb="9">
      <t>ダイ</t>
    </rPh>
    <rPh sb="10" eb="12">
      <t>キョウシツ</t>
    </rPh>
    <phoneticPr fontId="13"/>
  </si>
  <si>
    <t>富田小児童クラブ第3教室</t>
    <rPh sb="8" eb="9">
      <t>ダイ</t>
    </rPh>
    <rPh sb="10" eb="12">
      <t>キョウシツ</t>
    </rPh>
    <phoneticPr fontId="13"/>
  </si>
  <si>
    <t>※土地面積は、富田公民館町内分室に含む。</t>
    <rPh sb="1" eb="3">
      <t>トチ</t>
    </rPh>
    <rPh sb="3" eb="5">
      <t>メンセキ</t>
    </rPh>
    <rPh sb="12" eb="13">
      <t>マチ</t>
    </rPh>
    <rPh sb="13" eb="14">
      <t>ウチ</t>
    </rPh>
    <rPh sb="14" eb="16">
      <t>ブンシツ</t>
    </rPh>
    <rPh sb="17" eb="18">
      <t>フク</t>
    </rPh>
    <phoneticPr fontId="7"/>
  </si>
  <si>
    <t>富田東小児童クラブ第1教室</t>
    <rPh sb="9" eb="10">
      <t>ダイ</t>
    </rPh>
    <rPh sb="11" eb="13">
      <t>キョウシツ</t>
    </rPh>
    <phoneticPr fontId="13"/>
  </si>
  <si>
    <t>※土地面積は、富田東小学校に含む。</t>
    <phoneticPr fontId="13"/>
  </si>
  <si>
    <t>富田東小児童クラブ第2教室</t>
    <rPh sb="9" eb="10">
      <t>ダイ</t>
    </rPh>
    <rPh sb="11" eb="13">
      <t>キョウシツ</t>
    </rPh>
    <phoneticPr fontId="13"/>
  </si>
  <si>
    <t>S造・SL造</t>
    <phoneticPr fontId="13"/>
  </si>
  <si>
    <t>市</t>
    <rPh sb="0" eb="1">
      <t>シ</t>
    </rPh>
    <phoneticPr fontId="7"/>
  </si>
  <si>
    <t>富田東小児童クラブ第3教室</t>
    <rPh sb="9" eb="10">
      <t>ダイ</t>
    </rPh>
    <rPh sb="11" eb="13">
      <t>キョウシツ</t>
    </rPh>
    <phoneticPr fontId="13"/>
  </si>
  <si>
    <t>富田</t>
    <phoneticPr fontId="9"/>
  </si>
  <si>
    <t>S造・SL造</t>
    <phoneticPr fontId="13"/>
  </si>
  <si>
    <t>富田東小児童クラブ第4教室</t>
    <rPh sb="9" eb="10">
      <t>ダイ</t>
    </rPh>
    <rPh sb="11" eb="13">
      <t>キョウシツ</t>
    </rPh>
    <phoneticPr fontId="13"/>
  </si>
  <si>
    <t>富田町字天神林40-1</t>
    <phoneticPr fontId="13"/>
  </si>
  <si>
    <t>※土地面積は、富田東地域公民館に含む。</t>
    <rPh sb="1" eb="3">
      <t>トチ</t>
    </rPh>
    <rPh sb="3" eb="5">
      <t>メンセキ</t>
    </rPh>
    <rPh sb="7" eb="9">
      <t>トミタ</t>
    </rPh>
    <rPh sb="9" eb="10">
      <t>ヒガシ</t>
    </rPh>
    <rPh sb="10" eb="12">
      <t>チイキ</t>
    </rPh>
    <rPh sb="12" eb="15">
      <t>コウミンカン</t>
    </rPh>
    <rPh sb="16" eb="17">
      <t>フク</t>
    </rPh>
    <phoneticPr fontId="13"/>
  </si>
  <si>
    <t>富田西小児童クラブ第1教室</t>
    <rPh sb="2" eb="3">
      <t>ニシ</t>
    </rPh>
    <rPh sb="9" eb="10">
      <t>ダイ</t>
    </rPh>
    <rPh sb="11" eb="13">
      <t>キョウシツ</t>
    </rPh>
    <phoneticPr fontId="9"/>
  </si>
  <si>
    <t>※土地面積は、富田西小学校に含む。</t>
    <rPh sb="7" eb="9">
      <t>トミタ</t>
    </rPh>
    <rPh sb="9" eb="10">
      <t>ニシ</t>
    </rPh>
    <phoneticPr fontId="13"/>
  </si>
  <si>
    <t>富田西小児童クラブ第2教室</t>
    <rPh sb="2" eb="3">
      <t>ニシ</t>
    </rPh>
    <rPh sb="9" eb="10">
      <t>ダイ</t>
    </rPh>
    <rPh sb="11" eb="13">
      <t>キョウシツ</t>
    </rPh>
    <phoneticPr fontId="9"/>
  </si>
  <si>
    <t>富田西小児童クラブ第3教室</t>
    <rPh sb="2" eb="3">
      <t>ニシ</t>
    </rPh>
    <rPh sb="9" eb="10">
      <t>ダイ</t>
    </rPh>
    <rPh sb="11" eb="13">
      <t>キョウシツ</t>
    </rPh>
    <phoneticPr fontId="9"/>
  </si>
  <si>
    <t>喜久田小児童クラブ第1教室</t>
    <rPh sb="9" eb="10">
      <t>ダイ</t>
    </rPh>
    <rPh sb="11" eb="13">
      <t>キョウシツ</t>
    </rPh>
    <phoneticPr fontId="7"/>
  </si>
  <si>
    <t>※土地面積は、喜久田小学校に含む。</t>
    <rPh sb="1" eb="3">
      <t>トチ</t>
    </rPh>
    <rPh sb="3" eb="5">
      <t>メンセキ</t>
    </rPh>
    <rPh sb="7" eb="10">
      <t>キクタ</t>
    </rPh>
    <rPh sb="14" eb="15">
      <t>フク</t>
    </rPh>
    <phoneticPr fontId="13"/>
  </si>
  <si>
    <t>喜久田小児童クラブ第2教室</t>
    <rPh sb="9" eb="10">
      <t>ダイ</t>
    </rPh>
    <rPh sb="11" eb="13">
      <t>キョウシツ</t>
    </rPh>
    <phoneticPr fontId="7"/>
  </si>
  <si>
    <t>芳賀小児童クラブ第1教室</t>
    <rPh sb="8" eb="9">
      <t>ダイ</t>
    </rPh>
    <rPh sb="10" eb="12">
      <t>キョウシツ</t>
    </rPh>
    <phoneticPr fontId="13"/>
  </si>
  <si>
    <t>※土地面積は、芳賀小学校に含む。</t>
    <rPh sb="1" eb="3">
      <t>トチ</t>
    </rPh>
    <rPh sb="3" eb="5">
      <t>メンセキ</t>
    </rPh>
    <rPh sb="7" eb="9">
      <t>ハガ</t>
    </rPh>
    <rPh sb="9" eb="10">
      <t>ショウ</t>
    </rPh>
    <rPh sb="10" eb="12">
      <t>ガッコウ</t>
    </rPh>
    <rPh sb="13" eb="14">
      <t>フク</t>
    </rPh>
    <phoneticPr fontId="13"/>
  </si>
  <si>
    <t>芳賀小児童クラブ第2教室</t>
    <rPh sb="8" eb="9">
      <t>ダイ</t>
    </rPh>
    <rPh sb="10" eb="12">
      <t>キョウシツ</t>
    </rPh>
    <phoneticPr fontId="13"/>
  </si>
  <si>
    <t>※土地面積は、行徳小学校に含む。</t>
    <rPh sb="1" eb="3">
      <t>トチ</t>
    </rPh>
    <rPh sb="3" eb="5">
      <t>メンセキ</t>
    </rPh>
    <rPh sb="7" eb="9">
      <t>ギョウトク</t>
    </rPh>
    <rPh sb="9" eb="10">
      <t>ショウ</t>
    </rPh>
    <rPh sb="10" eb="12">
      <t>ガッコウ</t>
    </rPh>
    <rPh sb="13" eb="14">
      <t>フク</t>
    </rPh>
    <phoneticPr fontId="13"/>
  </si>
  <si>
    <t>橘小児童クラブ</t>
    <phoneticPr fontId="7"/>
  </si>
  <si>
    <t>橘小学校：7,202.0㎡≪学校≫
橘小児童クラブ：108.0㎡</t>
    <phoneticPr fontId="13"/>
  </si>
  <si>
    <t>※土地面積は、橘小学校に含む。</t>
    <rPh sb="1" eb="3">
      <t>トチ</t>
    </rPh>
    <rPh sb="3" eb="5">
      <t>メンセキ</t>
    </rPh>
    <rPh sb="7" eb="8">
      <t>タチバナ</t>
    </rPh>
    <rPh sb="12" eb="13">
      <t>フク</t>
    </rPh>
    <phoneticPr fontId="13"/>
  </si>
  <si>
    <t>安積第二小児童クラブ第1教室</t>
    <rPh sb="0" eb="2">
      <t>アサカ</t>
    </rPh>
    <rPh sb="2" eb="3">
      <t>ダイ</t>
    </rPh>
    <rPh sb="3" eb="4">
      <t>２</t>
    </rPh>
    <rPh sb="4" eb="5">
      <t>ショウ</t>
    </rPh>
    <rPh sb="5" eb="7">
      <t>ジドウ</t>
    </rPh>
    <rPh sb="10" eb="11">
      <t>ダイ</t>
    </rPh>
    <rPh sb="12" eb="14">
      <t>キョウシツ</t>
    </rPh>
    <phoneticPr fontId="7"/>
  </si>
  <si>
    <t>※土地面積は、安積第二小学校に含む。</t>
    <rPh sb="1" eb="3">
      <t>トチ</t>
    </rPh>
    <rPh sb="3" eb="5">
      <t>メンセキ</t>
    </rPh>
    <rPh sb="7" eb="9">
      <t>アサカ</t>
    </rPh>
    <rPh sb="9" eb="10">
      <t>ダイ</t>
    </rPh>
    <rPh sb="10" eb="11">
      <t>２</t>
    </rPh>
    <rPh sb="11" eb="14">
      <t>ショウガッコウ</t>
    </rPh>
    <rPh sb="15" eb="16">
      <t>フク</t>
    </rPh>
    <phoneticPr fontId="13"/>
  </si>
  <si>
    <t>安積第二小児童クラブ第2教室</t>
    <rPh sb="0" eb="2">
      <t>アサカ</t>
    </rPh>
    <rPh sb="2" eb="3">
      <t>ダイ</t>
    </rPh>
    <rPh sb="3" eb="4">
      <t>２</t>
    </rPh>
    <rPh sb="4" eb="5">
      <t>ショウ</t>
    </rPh>
    <rPh sb="5" eb="7">
      <t>ジドウ</t>
    </rPh>
    <rPh sb="10" eb="11">
      <t>ダイ</t>
    </rPh>
    <rPh sb="12" eb="14">
      <t>キョウシツ</t>
    </rPh>
    <phoneticPr fontId="7"/>
  </si>
  <si>
    <t>行健第二小児童クラブ第1教室</t>
    <rPh sb="10" eb="11">
      <t>ダイ</t>
    </rPh>
    <rPh sb="12" eb="14">
      <t>キョウシツ</t>
    </rPh>
    <phoneticPr fontId="13"/>
  </si>
  <si>
    <t>※土地面積は、行健第二小学校に含む。</t>
    <rPh sb="1" eb="3">
      <t>トチ</t>
    </rPh>
    <rPh sb="3" eb="5">
      <t>メンセキ</t>
    </rPh>
    <rPh sb="7" eb="9">
      <t>コウケン</t>
    </rPh>
    <rPh sb="9" eb="10">
      <t>ダイ</t>
    </rPh>
    <rPh sb="10" eb="11">
      <t>ニ</t>
    </rPh>
    <rPh sb="11" eb="12">
      <t>ショウ</t>
    </rPh>
    <rPh sb="12" eb="14">
      <t>ガッコウ</t>
    </rPh>
    <rPh sb="15" eb="16">
      <t>フク</t>
    </rPh>
    <phoneticPr fontId="13"/>
  </si>
  <si>
    <t>行健第二小児童クラブ第3教室</t>
    <rPh sb="10" eb="11">
      <t>ダイ</t>
    </rPh>
    <rPh sb="12" eb="14">
      <t>キョウシツ</t>
    </rPh>
    <phoneticPr fontId="13"/>
  </si>
  <si>
    <t>八山田五丁目433</t>
    <phoneticPr fontId="13"/>
  </si>
  <si>
    <t>行健第二小児童クラブ第2教室</t>
    <rPh sb="10" eb="11">
      <t>ダイ</t>
    </rPh>
    <rPh sb="12" eb="14">
      <t>キョウシツ</t>
    </rPh>
    <phoneticPr fontId="13"/>
  </si>
  <si>
    <t>※土地面積は、富久山コミュニティ消防センターに含む。</t>
    <rPh sb="1" eb="3">
      <t>トチ</t>
    </rPh>
    <rPh sb="3" eb="5">
      <t>メンセキ</t>
    </rPh>
    <rPh sb="7" eb="10">
      <t>フクヤマ</t>
    </rPh>
    <rPh sb="16" eb="18">
      <t>ショウボウ</t>
    </rPh>
    <rPh sb="23" eb="24">
      <t>フク</t>
    </rPh>
    <phoneticPr fontId="13"/>
  </si>
  <si>
    <t>薫小児童クラブ第1教室</t>
    <rPh sb="7" eb="8">
      <t>ダイ</t>
    </rPh>
    <rPh sb="9" eb="11">
      <t>キョウシツ</t>
    </rPh>
    <phoneticPr fontId="7"/>
  </si>
  <si>
    <t>※土地面積は、薫小学校に含む。</t>
    <rPh sb="1" eb="3">
      <t>トチ</t>
    </rPh>
    <rPh sb="3" eb="5">
      <t>メンセキ</t>
    </rPh>
    <rPh sb="7" eb="8">
      <t>カオル</t>
    </rPh>
    <rPh sb="12" eb="13">
      <t>フク</t>
    </rPh>
    <phoneticPr fontId="13"/>
  </si>
  <si>
    <t>薫小児童クラブ第2教室</t>
    <rPh sb="7" eb="8">
      <t>ダイ</t>
    </rPh>
    <rPh sb="9" eb="11">
      <t>キョウシツ</t>
    </rPh>
    <phoneticPr fontId="7"/>
  </si>
  <si>
    <t>高瀬小学校：4,531.7㎡≪学校≫
高瀬小児童クラブ：63.0㎡</t>
    <phoneticPr fontId="7"/>
  </si>
  <si>
    <t>※土地面積は、高瀬小学校に含む。</t>
    <rPh sb="1" eb="3">
      <t>トチ</t>
    </rPh>
    <rPh sb="3" eb="5">
      <t>メンセキ</t>
    </rPh>
    <rPh sb="7" eb="9">
      <t>タカセ</t>
    </rPh>
    <rPh sb="9" eb="12">
      <t>ショウガッコウ</t>
    </rPh>
    <rPh sb="13" eb="14">
      <t>フク</t>
    </rPh>
    <phoneticPr fontId="13"/>
  </si>
  <si>
    <t>※土地面積は、緑ケ丘第一小学校に含む。</t>
    <rPh sb="1" eb="3">
      <t>トチ</t>
    </rPh>
    <rPh sb="3" eb="5">
      <t>メンセキ</t>
    </rPh>
    <rPh sb="7" eb="8">
      <t>ミドリ</t>
    </rPh>
    <rPh sb="9" eb="10">
      <t>オカ</t>
    </rPh>
    <rPh sb="10" eb="11">
      <t>ダイ</t>
    </rPh>
    <rPh sb="11" eb="12">
      <t>イチ</t>
    </rPh>
    <rPh sb="12" eb="15">
      <t>ショウガッコウ</t>
    </rPh>
    <rPh sb="16" eb="17">
      <t>フク</t>
    </rPh>
    <phoneticPr fontId="13"/>
  </si>
  <si>
    <t>穂積小児童クラブ</t>
    <phoneticPr fontId="7"/>
  </si>
  <si>
    <t>穂積小学校：3,333.7㎡≪学校≫
穂積小児童クラブ：42.5㎡</t>
    <rPh sb="0" eb="2">
      <t>ホヅミ</t>
    </rPh>
    <rPh sb="19" eb="21">
      <t>ホヅミ</t>
    </rPh>
    <phoneticPr fontId="7"/>
  </si>
  <si>
    <t>※土地面積は、穂積小学校に含む。</t>
    <rPh sb="1" eb="3">
      <t>トチ</t>
    </rPh>
    <rPh sb="3" eb="5">
      <t>メンセキ</t>
    </rPh>
    <rPh sb="7" eb="9">
      <t>ホヅミ</t>
    </rPh>
    <rPh sb="13" eb="14">
      <t>フク</t>
    </rPh>
    <phoneticPr fontId="13"/>
  </si>
  <si>
    <t>芳山小児童クラブ</t>
    <phoneticPr fontId="7"/>
  </si>
  <si>
    <t>芳山小学校：5,609.0㎡≪学校≫
芳山小児童クラブ：99.0㎡</t>
    <rPh sb="0" eb="1">
      <t>ホウ</t>
    </rPh>
    <rPh sb="1" eb="2">
      <t>ザン</t>
    </rPh>
    <rPh sb="2" eb="3">
      <t>ショウ</t>
    </rPh>
    <rPh sb="3" eb="5">
      <t>ガッコウ</t>
    </rPh>
    <rPh sb="19" eb="20">
      <t>ホウ</t>
    </rPh>
    <rPh sb="20" eb="21">
      <t>ザン</t>
    </rPh>
    <rPh sb="21" eb="22">
      <t>ショウ</t>
    </rPh>
    <rPh sb="22" eb="24">
      <t>ジドウ</t>
    </rPh>
    <phoneticPr fontId="13"/>
  </si>
  <si>
    <t>※土地面積は、芳山小学校に含む。</t>
    <rPh sb="1" eb="3">
      <t>トチ</t>
    </rPh>
    <rPh sb="3" eb="5">
      <t>メンセキ</t>
    </rPh>
    <rPh sb="13" eb="14">
      <t>フク</t>
    </rPh>
    <phoneticPr fontId="13"/>
  </si>
  <si>
    <t>東芳小児童クラブ</t>
    <phoneticPr fontId="7"/>
  </si>
  <si>
    <t>東芳小学校：3,331.8㎡≪学校≫
東芳小児童クラブ：63.0㎡</t>
    <rPh sb="0" eb="1">
      <t>ヒガシ</t>
    </rPh>
    <rPh sb="1" eb="2">
      <t>ヨシ</t>
    </rPh>
    <rPh sb="2" eb="5">
      <t>ショウガッコウ</t>
    </rPh>
    <phoneticPr fontId="13"/>
  </si>
  <si>
    <t>※土地面積は、東芳小学校に含む。</t>
    <rPh sb="1" eb="3">
      <t>トチ</t>
    </rPh>
    <rPh sb="3" eb="5">
      <t>メンセキ</t>
    </rPh>
    <rPh sb="13" eb="14">
      <t>フク</t>
    </rPh>
    <phoneticPr fontId="13"/>
  </si>
  <si>
    <t>多田野小児童クラブ</t>
    <phoneticPr fontId="7"/>
  </si>
  <si>
    <t>多田野小学校：4,229.8㎡≪学校≫
多田野小児童クラブ：63.0㎡</t>
    <rPh sb="0" eb="3">
      <t>タダノ</t>
    </rPh>
    <rPh sb="20" eb="23">
      <t>タダノ</t>
    </rPh>
    <phoneticPr fontId="13"/>
  </si>
  <si>
    <t>※土地面積は、多田野小学校に含む。</t>
    <rPh sb="1" eb="3">
      <t>トチ</t>
    </rPh>
    <rPh sb="3" eb="5">
      <t>メンセキ</t>
    </rPh>
    <rPh sb="14" eb="15">
      <t>フク</t>
    </rPh>
    <phoneticPr fontId="13"/>
  </si>
  <si>
    <t>小泉小児童クラブ</t>
    <phoneticPr fontId="7"/>
  </si>
  <si>
    <t>小泉小学校：2,683.6㎡≪学校≫
小泉小児童クラブ：95.6㎡</t>
    <rPh sb="0" eb="2">
      <t>コイズミ</t>
    </rPh>
    <rPh sb="19" eb="21">
      <t>コイズミ</t>
    </rPh>
    <phoneticPr fontId="7"/>
  </si>
  <si>
    <t>※土地面積は、小泉小学校に含む。</t>
    <rPh sb="1" eb="3">
      <t>トチ</t>
    </rPh>
    <rPh sb="3" eb="5">
      <t>メンセキ</t>
    </rPh>
    <rPh sb="7" eb="9">
      <t>コイズミ</t>
    </rPh>
    <rPh sb="13" eb="14">
      <t>フク</t>
    </rPh>
    <phoneticPr fontId="13"/>
  </si>
  <si>
    <t>片平小児童クラブ</t>
    <phoneticPr fontId="7"/>
  </si>
  <si>
    <t>片平小学校：3,569.9㎡≪学校≫
片平小児童クラブ：72.0㎡</t>
    <rPh sb="0" eb="2">
      <t>カタヒラ</t>
    </rPh>
    <rPh sb="19" eb="21">
      <t>カタヒラ</t>
    </rPh>
    <rPh sb="21" eb="22">
      <t>ショウ</t>
    </rPh>
    <phoneticPr fontId="13"/>
  </si>
  <si>
    <t>※土地面積は、片平小学校に含む。</t>
    <rPh sb="1" eb="3">
      <t>トチ</t>
    </rPh>
    <rPh sb="3" eb="5">
      <t>メンセキ</t>
    </rPh>
    <rPh sb="13" eb="14">
      <t>フク</t>
    </rPh>
    <phoneticPr fontId="13"/>
  </si>
  <si>
    <t>西田</t>
    <phoneticPr fontId="7"/>
  </si>
  <si>
    <t>西田学園義務教育学校：10238.1㎡≪学校≫
西田学園児童クラブ：134.4㎡</t>
    <rPh sb="0" eb="2">
      <t>ニシダ</t>
    </rPh>
    <rPh sb="2" eb="4">
      <t>ガクエン</t>
    </rPh>
    <rPh sb="4" eb="10">
      <t>ギムキョウイクガッコウ</t>
    </rPh>
    <rPh sb="24" eb="28">
      <t>ニシダガクエン</t>
    </rPh>
    <rPh sb="28" eb="30">
      <t>ジドウ</t>
    </rPh>
    <phoneticPr fontId="13"/>
  </si>
  <si>
    <t>※土地面積は、西田学園義務教育学校に含む。</t>
    <rPh sb="1" eb="3">
      <t>トチ</t>
    </rPh>
    <rPh sb="3" eb="5">
      <t>メンセキ</t>
    </rPh>
    <rPh sb="7" eb="9">
      <t>ニシダ</t>
    </rPh>
    <rPh sb="9" eb="11">
      <t>ガクエン</t>
    </rPh>
    <rPh sb="11" eb="13">
      <t>ギム</t>
    </rPh>
    <rPh sb="13" eb="15">
      <t>キョウイク</t>
    </rPh>
    <rPh sb="15" eb="17">
      <t>ガッコウ</t>
    </rPh>
    <rPh sb="18" eb="19">
      <t>フク</t>
    </rPh>
    <phoneticPr fontId="13"/>
  </si>
  <si>
    <t>大成小児童クラブ第1教室</t>
    <rPh sb="0" eb="2">
      <t>タイセイ</t>
    </rPh>
    <rPh sb="2" eb="3">
      <t>ショウ</t>
    </rPh>
    <rPh sb="3" eb="5">
      <t>ジドウ</t>
    </rPh>
    <rPh sb="8" eb="9">
      <t>ダイ</t>
    </rPh>
    <rPh sb="10" eb="12">
      <t>キョウシツ</t>
    </rPh>
    <phoneticPr fontId="13"/>
  </si>
  <si>
    <t>※土地面積は、大成小学校に含む。</t>
    <rPh sb="1" eb="3">
      <t>トチ</t>
    </rPh>
    <rPh sb="3" eb="5">
      <t>メンセキ</t>
    </rPh>
    <rPh sb="7" eb="9">
      <t>タイセイ</t>
    </rPh>
    <rPh sb="9" eb="12">
      <t>ショウガッコウ</t>
    </rPh>
    <rPh sb="13" eb="14">
      <t>フク</t>
    </rPh>
    <phoneticPr fontId="13"/>
  </si>
  <si>
    <t>大成小児童クラブ第2教室</t>
    <rPh sb="0" eb="2">
      <t>タイセイ</t>
    </rPh>
    <rPh sb="2" eb="3">
      <t>ショウ</t>
    </rPh>
    <rPh sb="3" eb="5">
      <t>ジドウ</t>
    </rPh>
    <rPh sb="8" eb="9">
      <t>ダイ</t>
    </rPh>
    <rPh sb="10" eb="12">
      <t>キョウシツ</t>
    </rPh>
    <phoneticPr fontId="13"/>
  </si>
  <si>
    <t>大成小児童クラブ第3教室</t>
    <rPh sb="0" eb="2">
      <t>タイセイ</t>
    </rPh>
    <rPh sb="2" eb="3">
      <t>ショウ</t>
    </rPh>
    <rPh sb="3" eb="5">
      <t>ジドウ</t>
    </rPh>
    <rPh sb="8" eb="9">
      <t>ダイ</t>
    </rPh>
    <rPh sb="10" eb="12">
      <t>キョウシツ</t>
    </rPh>
    <phoneticPr fontId="13"/>
  </si>
  <si>
    <t>谷田川小児童クラブ</t>
    <rPh sb="0" eb="3">
      <t>ヤタガワ</t>
    </rPh>
    <rPh sb="3" eb="4">
      <t>ショウ</t>
    </rPh>
    <rPh sb="4" eb="6">
      <t>ジドウ</t>
    </rPh>
    <phoneticPr fontId="13"/>
  </si>
  <si>
    <t>田村公民館谷田川分館：250.1㎡≪集会施設≫
谷田川小児童クラブ：専有スペースなし</t>
    <rPh sb="0" eb="2">
      <t>タムラ</t>
    </rPh>
    <rPh sb="2" eb="5">
      <t>コウミンカン</t>
    </rPh>
    <rPh sb="5" eb="8">
      <t>ヤタガワ</t>
    </rPh>
    <rPh sb="8" eb="10">
      <t>ブンカン</t>
    </rPh>
    <rPh sb="18" eb="20">
      <t>シュウカイ</t>
    </rPh>
    <rPh sb="20" eb="22">
      <t>シセツ</t>
    </rPh>
    <rPh sb="24" eb="27">
      <t>ヤタガワ</t>
    </rPh>
    <rPh sb="27" eb="28">
      <t>ショウ</t>
    </rPh>
    <rPh sb="28" eb="30">
      <t>ジドウ</t>
    </rPh>
    <rPh sb="34" eb="36">
      <t>センユウ</t>
    </rPh>
    <phoneticPr fontId="13"/>
  </si>
  <si>
    <t>※土地面積は、田村公民館谷田川分館に含む。</t>
    <rPh sb="1" eb="3">
      <t>トチ</t>
    </rPh>
    <rPh sb="3" eb="5">
      <t>メンセキ</t>
    </rPh>
    <rPh sb="7" eb="9">
      <t>タムラ</t>
    </rPh>
    <rPh sb="9" eb="12">
      <t>コウミンカン</t>
    </rPh>
    <rPh sb="12" eb="15">
      <t>ヤタガワ</t>
    </rPh>
    <rPh sb="15" eb="17">
      <t>ブンカン</t>
    </rPh>
    <rPh sb="18" eb="19">
      <t>フク</t>
    </rPh>
    <phoneticPr fontId="13"/>
  </si>
  <si>
    <t>安子島小児童クラブ</t>
    <rPh sb="0" eb="1">
      <t>アン</t>
    </rPh>
    <rPh sb="1" eb="2">
      <t>コ</t>
    </rPh>
    <rPh sb="2" eb="3">
      <t>シマ</t>
    </rPh>
    <rPh sb="3" eb="4">
      <t>ショウ</t>
    </rPh>
    <rPh sb="4" eb="6">
      <t>ジドウ</t>
    </rPh>
    <phoneticPr fontId="7"/>
  </si>
  <si>
    <t>安子島小学校：2,642.9㎡≪学校≫
安子島小児童クラブ：91.0㎡</t>
    <rPh sb="0" eb="1">
      <t>アン</t>
    </rPh>
    <rPh sb="1" eb="2">
      <t>コ</t>
    </rPh>
    <rPh sb="2" eb="3">
      <t>シマ</t>
    </rPh>
    <rPh sb="20" eb="21">
      <t>アン</t>
    </rPh>
    <rPh sb="21" eb="22">
      <t>コ</t>
    </rPh>
    <rPh sb="22" eb="23">
      <t>シマ</t>
    </rPh>
    <rPh sb="23" eb="24">
      <t>ショウ</t>
    </rPh>
    <rPh sb="24" eb="26">
      <t>ジドウ</t>
    </rPh>
    <phoneticPr fontId="7"/>
  </si>
  <si>
    <t>※土地面積は、安子島小学校に含む。</t>
    <rPh sb="1" eb="3">
      <t>トチ</t>
    </rPh>
    <rPh sb="3" eb="5">
      <t>メンセキ</t>
    </rPh>
    <rPh sb="7" eb="8">
      <t>アン</t>
    </rPh>
    <rPh sb="8" eb="9">
      <t>コ</t>
    </rPh>
    <rPh sb="9" eb="10">
      <t>シマ</t>
    </rPh>
    <rPh sb="10" eb="13">
      <t>ショウガッコウ</t>
    </rPh>
    <rPh sb="14" eb="15">
      <t>フク</t>
    </rPh>
    <phoneticPr fontId="13"/>
  </si>
  <si>
    <t>湖南小児童クラブ</t>
    <rPh sb="0" eb="2">
      <t>コナン</t>
    </rPh>
    <rPh sb="2" eb="3">
      <t>ショウ</t>
    </rPh>
    <rPh sb="3" eb="5">
      <t>ジドウ</t>
    </rPh>
    <phoneticPr fontId="7"/>
  </si>
  <si>
    <t>湖南小中学校：9,500.6㎡≪学校≫
湖南小児童クラブ：78.4㎡</t>
    <rPh sb="3" eb="4">
      <t>チュウ</t>
    </rPh>
    <rPh sb="20" eb="22">
      <t>コナン</t>
    </rPh>
    <phoneticPr fontId="13"/>
  </si>
  <si>
    <t>※土地面積は、湖南小中学校に含む。</t>
    <rPh sb="1" eb="3">
      <t>トチ</t>
    </rPh>
    <rPh sb="3" eb="5">
      <t>メンセキ</t>
    </rPh>
    <rPh sb="7" eb="9">
      <t>コナン</t>
    </rPh>
    <rPh sb="9" eb="10">
      <t>ショウ</t>
    </rPh>
    <rPh sb="10" eb="11">
      <t>チュウ</t>
    </rPh>
    <rPh sb="11" eb="13">
      <t>ガッコウ</t>
    </rPh>
    <rPh sb="14" eb="15">
      <t>フク</t>
    </rPh>
    <phoneticPr fontId="13"/>
  </si>
  <si>
    <t>熱海小児童クラブ</t>
    <phoneticPr fontId="7"/>
  </si>
  <si>
    <t>熱海小学校：4,622.3㎡≪学校≫
熱海小児童クラブ：63.0㎡</t>
    <rPh sb="19" eb="21">
      <t>アタミ</t>
    </rPh>
    <phoneticPr fontId="13"/>
  </si>
  <si>
    <t>※土地面積は、熱海小学校に含む。</t>
    <rPh sb="1" eb="3">
      <t>トチ</t>
    </rPh>
    <rPh sb="3" eb="5">
      <t>メンセキ</t>
    </rPh>
    <rPh sb="7" eb="9">
      <t>アタミ</t>
    </rPh>
    <rPh sb="9" eb="12">
      <t>ショウガッコウ</t>
    </rPh>
    <rPh sb="13" eb="14">
      <t>フク</t>
    </rPh>
    <phoneticPr fontId="13"/>
  </si>
  <si>
    <t>三和小児童クラブ</t>
    <rPh sb="0" eb="1">
      <t>サン</t>
    </rPh>
    <rPh sb="1" eb="2">
      <t>ワ</t>
    </rPh>
    <rPh sb="2" eb="3">
      <t>ショウ</t>
    </rPh>
    <rPh sb="3" eb="5">
      <t>ジドウ</t>
    </rPh>
    <phoneticPr fontId="7"/>
  </si>
  <si>
    <t>三和小学校：3,025.1㎡≪学校≫
三和小児童クラブ：117.0㎡</t>
    <rPh sb="0" eb="1">
      <t>サン</t>
    </rPh>
    <rPh sb="1" eb="2">
      <t>ワ</t>
    </rPh>
    <rPh sb="19" eb="20">
      <t>サン</t>
    </rPh>
    <rPh sb="20" eb="21">
      <t>ワ</t>
    </rPh>
    <phoneticPr fontId="7"/>
  </si>
  <si>
    <t>※土地面積は、三和小学校に含む。</t>
    <rPh sb="1" eb="3">
      <t>トチ</t>
    </rPh>
    <rPh sb="3" eb="5">
      <t>メンセキ</t>
    </rPh>
    <rPh sb="7" eb="8">
      <t>サン</t>
    </rPh>
    <rPh sb="8" eb="9">
      <t>ワ</t>
    </rPh>
    <rPh sb="9" eb="12">
      <t>ショウガッコウ</t>
    </rPh>
    <rPh sb="13" eb="14">
      <t>フク</t>
    </rPh>
    <phoneticPr fontId="13"/>
  </si>
  <si>
    <t>白岩小児童クラブ</t>
    <rPh sb="0" eb="2">
      <t>シライワ</t>
    </rPh>
    <rPh sb="2" eb="3">
      <t>ショウ</t>
    </rPh>
    <rPh sb="3" eb="5">
      <t>ジドウ</t>
    </rPh>
    <phoneticPr fontId="7"/>
  </si>
  <si>
    <t>白岩小学校：3,693.9㎡≪学校≫
白岩小児童クラブ：85.0㎡</t>
    <rPh sb="0" eb="2">
      <t>シライワ</t>
    </rPh>
    <rPh sb="19" eb="21">
      <t>シライワ</t>
    </rPh>
    <phoneticPr fontId="7"/>
  </si>
  <si>
    <t>※土地面積は、白岩小学校に含む。</t>
    <rPh sb="1" eb="3">
      <t>トチ</t>
    </rPh>
    <rPh sb="3" eb="5">
      <t>メンセキ</t>
    </rPh>
    <rPh sb="7" eb="9">
      <t>シライワ</t>
    </rPh>
    <rPh sb="9" eb="12">
      <t>ショウガッコウ</t>
    </rPh>
    <rPh sb="13" eb="14">
      <t>フク</t>
    </rPh>
    <phoneticPr fontId="13"/>
  </si>
  <si>
    <t>高倉小児童クラブ</t>
    <rPh sb="0" eb="2">
      <t>タカクラ</t>
    </rPh>
    <rPh sb="2" eb="3">
      <t>ショウ</t>
    </rPh>
    <rPh sb="3" eb="5">
      <t>ジドウ</t>
    </rPh>
    <phoneticPr fontId="7"/>
  </si>
  <si>
    <t>高倉小学校：3,466.7㎡≪学校≫
高倉小児童クラブ：40.0㎡</t>
    <rPh sb="0" eb="2">
      <t>タカクラ</t>
    </rPh>
    <rPh sb="19" eb="21">
      <t>タカクラ</t>
    </rPh>
    <phoneticPr fontId="7"/>
  </si>
  <si>
    <t>※土地面積は、高倉小学校に含む。</t>
    <rPh sb="1" eb="3">
      <t>トチ</t>
    </rPh>
    <rPh sb="3" eb="5">
      <t>メンセキ</t>
    </rPh>
    <rPh sb="7" eb="9">
      <t>タカクラ</t>
    </rPh>
    <rPh sb="9" eb="12">
      <t>ショウガッコウ</t>
    </rPh>
    <rPh sb="13" eb="14">
      <t>フク</t>
    </rPh>
    <phoneticPr fontId="13"/>
  </si>
  <si>
    <t>御代田小児童クラブ</t>
    <rPh sb="0" eb="1">
      <t>オン</t>
    </rPh>
    <rPh sb="1" eb="2">
      <t>ダイ</t>
    </rPh>
    <rPh sb="2" eb="3">
      <t>タ</t>
    </rPh>
    <rPh sb="3" eb="4">
      <t>ショウ</t>
    </rPh>
    <rPh sb="4" eb="6">
      <t>ジドウ</t>
    </rPh>
    <phoneticPr fontId="7"/>
  </si>
  <si>
    <t>御代田小学校：2,572.0㎡≪学校≫
御代田小児童クラブ：90.0㎡</t>
    <rPh sb="0" eb="1">
      <t>オン</t>
    </rPh>
    <rPh sb="1" eb="2">
      <t>ダイ</t>
    </rPh>
    <rPh sb="2" eb="3">
      <t>タ</t>
    </rPh>
    <rPh sb="3" eb="6">
      <t>ショウガッコウ</t>
    </rPh>
    <rPh sb="20" eb="21">
      <t>オン</t>
    </rPh>
    <rPh sb="21" eb="22">
      <t>ダイ</t>
    </rPh>
    <rPh sb="22" eb="23">
      <t>タ</t>
    </rPh>
    <phoneticPr fontId="7"/>
  </si>
  <si>
    <t>※土地面積は、御代田小学校に含む。</t>
    <rPh sb="1" eb="3">
      <t>トチ</t>
    </rPh>
    <rPh sb="3" eb="5">
      <t>メンセキ</t>
    </rPh>
    <rPh sb="7" eb="8">
      <t>ゴ</t>
    </rPh>
    <rPh sb="8" eb="9">
      <t>ダイ</t>
    </rPh>
    <rPh sb="9" eb="10">
      <t>タ</t>
    </rPh>
    <rPh sb="10" eb="13">
      <t>ショウガッコウ</t>
    </rPh>
    <rPh sb="14" eb="15">
      <t>フク</t>
    </rPh>
    <phoneticPr fontId="13"/>
  </si>
  <si>
    <t>逢瀬</t>
    <phoneticPr fontId="13"/>
  </si>
  <si>
    <t>逢瀬町河内字西荒井156</t>
    <rPh sb="0" eb="2">
      <t>オウセ</t>
    </rPh>
    <rPh sb="2" eb="3">
      <t>マチ</t>
    </rPh>
    <rPh sb="3" eb="5">
      <t>カワウチ</t>
    </rPh>
    <rPh sb="5" eb="6">
      <t>アザ</t>
    </rPh>
    <rPh sb="6" eb="7">
      <t>ニシ</t>
    </rPh>
    <phoneticPr fontId="13"/>
  </si>
  <si>
    <t>RC造</t>
    <phoneticPr fontId="13"/>
  </si>
  <si>
    <t>河内ふれあいセンター：768.2㎡
逢瀬公民館河内分館：専有スペースなし≪集会施設≫
河内小児童クラブ：専有スペースなし
逢瀬行政センター河内連絡所：114.7㎡≪庁舎等≫</t>
    <rPh sb="0" eb="2">
      <t>カワウチ</t>
    </rPh>
    <rPh sb="18" eb="20">
      <t>オウセ</t>
    </rPh>
    <rPh sb="20" eb="23">
      <t>コウミンカン</t>
    </rPh>
    <rPh sb="23" eb="25">
      <t>カワウチ</t>
    </rPh>
    <rPh sb="25" eb="27">
      <t>ブンカン</t>
    </rPh>
    <rPh sb="28" eb="30">
      <t>センユウ</t>
    </rPh>
    <rPh sb="43" eb="45">
      <t>カワウチ</t>
    </rPh>
    <rPh sb="45" eb="46">
      <t>ショウ</t>
    </rPh>
    <rPh sb="46" eb="48">
      <t>ジドウ</t>
    </rPh>
    <rPh sb="61" eb="63">
      <t>オウセ</t>
    </rPh>
    <rPh sb="63" eb="65">
      <t>ギョウセイ</t>
    </rPh>
    <rPh sb="69" eb="71">
      <t>カワウチ</t>
    </rPh>
    <rPh sb="71" eb="74">
      <t>レンラクショ</t>
    </rPh>
    <rPh sb="82" eb="84">
      <t>チョウシャ</t>
    </rPh>
    <rPh sb="84" eb="85">
      <t>トウ</t>
    </rPh>
    <phoneticPr fontId="13"/>
  </si>
  <si>
    <t>※土地面積は、河内ふれあいセンターに含む。</t>
    <rPh sb="1" eb="3">
      <t>トチ</t>
    </rPh>
    <rPh sb="3" eb="5">
      <t>メンセキ</t>
    </rPh>
    <rPh sb="7" eb="9">
      <t>カワウチ</t>
    </rPh>
    <rPh sb="18" eb="19">
      <t>フク</t>
    </rPh>
    <phoneticPr fontId="13"/>
  </si>
  <si>
    <t>中田</t>
    <phoneticPr fontId="13"/>
  </si>
  <si>
    <t>中田町高倉字宮ノ脇218-1</t>
    <phoneticPr fontId="13"/>
  </si>
  <si>
    <t>宮城小学校：2,457.9㎡≪学校≫
宮城小児童クラブ：91.6㎡</t>
    <rPh sb="0" eb="2">
      <t>ミヤギ</t>
    </rPh>
    <rPh sb="2" eb="3">
      <t>ショウ</t>
    </rPh>
    <rPh sb="3" eb="5">
      <t>ガッコウ</t>
    </rPh>
    <rPh sb="15" eb="17">
      <t>ガッコウ</t>
    </rPh>
    <rPh sb="19" eb="21">
      <t>ミヤギ</t>
    </rPh>
    <phoneticPr fontId="13"/>
  </si>
  <si>
    <t>※土地面積は、宮城小学校に含む。</t>
    <rPh sb="1" eb="3">
      <t>トチ</t>
    </rPh>
    <rPh sb="3" eb="5">
      <t>メンセキ</t>
    </rPh>
    <rPh sb="7" eb="9">
      <t>ミヤギ</t>
    </rPh>
    <rPh sb="9" eb="12">
      <t>ショウガッコウ</t>
    </rPh>
    <rPh sb="13" eb="14">
      <t>フク</t>
    </rPh>
    <phoneticPr fontId="13"/>
  </si>
  <si>
    <t>御舘小学校：4,285.6㎡≪学校≫
御舘小児童クラブ：114.0㎡</t>
    <rPh sb="0" eb="2">
      <t>ミタテ</t>
    </rPh>
    <rPh sb="2" eb="5">
      <t>ショウガッコウ</t>
    </rPh>
    <rPh sb="15" eb="17">
      <t>ガッコウ</t>
    </rPh>
    <rPh sb="19" eb="20">
      <t>オン</t>
    </rPh>
    <rPh sb="20" eb="21">
      <t>タチ</t>
    </rPh>
    <phoneticPr fontId="13"/>
  </si>
  <si>
    <t>※土地面積は、御舘小学校に含む。</t>
    <rPh sb="1" eb="3">
      <t>トチ</t>
    </rPh>
    <rPh sb="3" eb="5">
      <t>メンセキ</t>
    </rPh>
    <rPh sb="7" eb="9">
      <t>ミタテ</t>
    </rPh>
    <rPh sb="9" eb="12">
      <t>ショウガッコウ</t>
    </rPh>
    <rPh sb="13" eb="14">
      <t>フク</t>
    </rPh>
    <phoneticPr fontId="13"/>
  </si>
  <si>
    <t>令和5年2月所管替え</t>
  </si>
  <si>
    <t>開成小学校：7,278.9㎡
開成小児童クラブ第1教室：126.0㎡
開成小児童クラブ第2教室：63.0㎡≪放課後児童クラブ等≫</t>
    <phoneticPr fontId="25"/>
  </si>
  <si>
    <t>小原田小学校：7,158.7㎡
小原田小児童クラブ：138㎡≪放課後児童クラブ等≫</t>
    <phoneticPr fontId="25"/>
  </si>
  <si>
    <t>行健小学校：8,046.8㎡
行健小児童クラブ第1教室：141.1㎡
行健小児童クラブ第3教室：63.0㎡≪放課後児童クラブ等≫</t>
    <phoneticPr fontId="24"/>
  </si>
  <si>
    <t>柴宮小学校：8,333.0㎡
柴宮小児童クラブ第1教室：126.0㎡
柴宮小児童クラブ第3教室：63.0㎡≪放課後児童クラブ等≫</t>
    <phoneticPr fontId="25"/>
  </si>
  <si>
    <t>安積第一小学校：6,860.4㎡
安積第一小児童クラブ第1教室：171.0㎡
安積第一小児童クラブ第2教室：68.0㎡≪放課後児童クラブ等≫</t>
    <rPh sb="60" eb="63">
      <t>ホウカゴ</t>
    </rPh>
    <rPh sb="63" eb="65">
      <t>ジドウ</t>
    </rPh>
    <rPh sb="68" eb="69">
      <t>トウ</t>
    </rPh>
    <phoneticPr fontId="24"/>
  </si>
  <si>
    <t>大槻小学校：8,440.0㎡
大槻小児童クラブ第1教室：96.0㎡
大槻小児童クラブ第2教室：64.0㎡≪放課後児童クラブ等≫</t>
    <rPh sb="53" eb="56">
      <t>ホウカゴ</t>
    </rPh>
    <rPh sb="56" eb="58">
      <t>ジドウ</t>
    </rPh>
    <rPh sb="61" eb="62">
      <t>トウ</t>
    </rPh>
    <phoneticPr fontId="24"/>
  </si>
  <si>
    <t>桜小学校：6,584.5㎡
桜小児童クラブ第1教室：126.0㎡
桜小児童クラブ第2教室：63.6㎡≪放課後児童クラブ等≫</t>
    <phoneticPr fontId="24"/>
  </si>
  <si>
    <t>明健小学校：6,157.4㎡
明健小児童クラブ第1教室：117.0㎡
明健小児童クラブ第2教室：85.4㎡≪放課後児童クラブ等≫</t>
    <phoneticPr fontId="24"/>
  </si>
  <si>
    <t>朝日が丘小学校：8,588.8㎡
朝日が丘小児童クラブ第3教室：76.0㎡≪放課後児童クラブ等≫</t>
    <rPh sb="0" eb="2">
      <t>アサヒ</t>
    </rPh>
    <rPh sb="3" eb="4">
      <t>オカ</t>
    </rPh>
    <rPh sb="4" eb="7">
      <t>ショウガッコウ</t>
    </rPh>
    <rPh sb="17" eb="19">
      <t>アサヒ</t>
    </rPh>
    <rPh sb="20" eb="21">
      <t>オカ</t>
    </rPh>
    <rPh sb="21" eb="22">
      <t>ショウ</t>
    </rPh>
    <rPh sb="22" eb="24">
      <t>ジドウ</t>
    </rPh>
    <rPh sb="27" eb="28">
      <t>ダイ</t>
    </rPh>
    <rPh sb="29" eb="31">
      <t>キョウシツ</t>
    </rPh>
    <phoneticPr fontId="25"/>
  </si>
  <si>
    <t>桃見台小学校：6,192.8㎡
桃見台小児童クラブ第1教室：126.0㎡
桃見台小児童クラブ第2教室：63.0㎡≪放課後児童クラブ等≫</t>
    <phoneticPr fontId="25"/>
  </si>
  <si>
    <t>富田西小学校：8,129.4㎡
富田西小児童クラブ第1教室：63.0㎡
富田西小児童クラブ第2教室：63.0㎡
富田西小児童クラブ第3教室：63.0㎡≪放課後児童クラブ等≫</t>
    <rPh sb="0" eb="2">
      <t>トミタ</t>
    </rPh>
    <rPh sb="2" eb="3">
      <t>ニシ</t>
    </rPh>
    <rPh sb="3" eb="6">
      <t>ショウガッコウ</t>
    </rPh>
    <rPh sb="16" eb="18">
      <t>トミタ</t>
    </rPh>
    <rPh sb="18" eb="19">
      <t>ニシ</t>
    </rPh>
    <rPh sb="19" eb="20">
      <t>ショウ</t>
    </rPh>
    <rPh sb="20" eb="22">
      <t>ジドウ</t>
    </rPh>
    <rPh sb="25" eb="26">
      <t>ダイ</t>
    </rPh>
    <rPh sb="27" eb="29">
      <t>キョウシツ</t>
    </rPh>
    <rPh sb="36" eb="38">
      <t>トミタ</t>
    </rPh>
    <rPh sb="38" eb="39">
      <t>ニシ</t>
    </rPh>
    <rPh sb="39" eb="40">
      <t>ショウ</t>
    </rPh>
    <rPh sb="40" eb="42">
      <t>ジドウ</t>
    </rPh>
    <rPh sb="45" eb="46">
      <t>ダイ</t>
    </rPh>
    <rPh sb="47" eb="49">
      <t>キョウシツ</t>
    </rPh>
    <rPh sb="56" eb="58">
      <t>トミタ</t>
    </rPh>
    <rPh sb="58" eb="59">
      <t>ニシ</t>
    </rPh>
    <rPh sb="59" eb="60">
      <t>ショウ</t>
    </rPh>
    <rPh sb="60" eb="62">
      <t>ジドウ</t>
    </rPh>
    <rPh sb="65" eb="66">
      <t>ダイ</t>
    </rPh>
    <rPh sb="67" eb="69">
      <t>キョウシツ</t>
    </rPh>
    <phoneticPr fontId="25"/>
  </si>
  <si>
    <t>喜久田小学校：5,457.9㎡
喜久田小児童クラブ第1教室：63.0㎡
喜久田小児童クラブ第2教室：63.0㎡≪放課後児童クラブ等≫</t>
    <rPh sb="0" eb="3">
      <t>キクタ</t>
    </rPh>
    <rPh sb="3" eb="4">
      <t>ショウ</t>
    </rPh>
    <rPh sb="4" eb="6">
      <t>ガッコウ</t>
    </rPh>
    <rPh sb="16" eb="19">
      <t>キクタ</t>
    </rPh>
    <rPh sb="19" eb="20">
      <t>ショウ</t>
    </rPh>
    <rPh sb="20" eb="22">
      <t>ジドウ</t>
    </rPh>
    <rPh sb="25" eb="26">
      <t>ダイ</t>
    </rPh>
    <rPh sb="27" eb="29">
      <t>キョウシツ</t>
    </rPh>
    <rPh sb="36" eb="39">
      <t>キクタ</t>
    </rPh>
    <rPh sb="39" eb="40">
      <t>ショウ</t>
    </rPh>
    <rPh sb="40" eb="42">
      <t>ジドウ</t>
    </rPh>
    <rPh sb="45" eb="46">
      <t>ダイ</t>
    </rPh>
    <rPh sb="47" eb="49">
      <t>キョウシツ</t>
    </rPh>
    <phoneticPr fontId="24"/>
  </si>
  <si>
    <t>芳賀小学校：7,240.9㎡≪学校≫
芳賀小児童クラブ第2教室：63.0㎡≪放課後児童クラブ等≫</t>
    <phoneticPr fontId="25"/>
  </si>
  <si>
    <t>薫小学校：6,921.6㎡
薫小児童クラブ第1教室：108.0㎡
薫小児童クラブ第2教室：66.1㎡≪放課後児童クラブ等≫</t>
    <phoneticPr fontId="25"/>
  </si>
  <si>
    <t>緑ケ丘第一小学校：7,532.1㎡
緑ケ丘第一小第1児童クラブ：126.0㎡≪放課後児童クラブ等≫</t>
    <rPh sb="0" eb="1">
      <t>ミドリ</t>
    </rPh>
    <rPh sb="2" eb="3">
      <t>オカ</t>
    </rPh>
    <rPh sb="3" eb="5">
      <t>ダイイチ</t>
    </rPh>
    <rPh sb="5" eb="8">
      <t>ショウガッコウ</t>
    </rPh>
    <rPh sb="18" eb="19">
      <t>ミドリ</t>
    </rPh>
    <rPh sb="20" eb="21">
      <t>オカ</t>
    </rPh>
    <rPh sb="21" eb="23">
      <t>ダイイチ</t>
    </rPh>
    <rPh sb="23" eb="24">
      <t>ショウ</t>
    </rPh>
    <rPh sb="24" eb="25">
      <t>ダイ</t>
    </rPh>
    <rPh sb="26" eb="28">
      <t>ジドウ</t>
    </rPh>
    <phoneticPr fontId="24"/>
  </si>
  <si>
    <t>大成小学校：6,937.4㎡
大成小児童クラブ第1教室：89.1㎡
大成小児童クラブ第2教室：63.0㎡≪放課後児童クラブ等≫</t>
    <rPh sb="53" eb="56">
      <t>ホウカゴ</t>
    </rPh>
    <rPh sb="56" eb="58">
      <t>ジドウ</t>
    </rPh>
    <rPh sb="61" eb="62">
      <t>トウ</t>
    </rPh>
    <phoneticPr fontId="25"/>
  </si>
  <si>
    <t>小山田小学校：6,767.6㎡
小山田小児童クラブ第1教室：173.0㎡
小山田小児童クラブ第2教室：64.0㎡≪放課後児童クラブ等≫</t>
    <phoneticPr fontId="25"/>
  </si>
  <si>
    <t>008-002-325</t>
  </si>
  <si>
    <t>008-002-330</t>
  </si>
  <si>
    <t>008-007-360</t>
  </si>
  <si>
    <r>
      <rPr>
        <sz val="7"/>
        <color rgb="FFFF0000"/>
        <rFont val="みんなの文字ゴTTh-R"/>
        <family val="3"/>
        <charset val="128"/>
      </rPr>
      <t>2022</t>
    </r>
    <r>
      <rPr>
        <sz val="7"/>
        <color theme="0"/>
        <rFont val="みんなの文字ゴTTh-R"/>
        <family val="3"/>
        <charset val="128"/>
      </rPr>
      <t>ランニングコスト(円)</t>
    </r>
    <rPh sb="13" eb="14">
      <t>エン</t>
    </rPh>
    <phoneticPr fontId="25"/>
  </si>
  <si>
    <t>堂前町45-2</t>
    <phoneticPr fontId="25"/>
  </si>
  <si>
    <t>開成小学校：7,278.9㎡≪学校≫
開成小児童クラブ第1教室：126.0㎡
開成小児童クラブ第2教室：63.0㎡</t>
    <rPh sb="15" eb="17">
      <t>ガッコウ</t>
    </rPh>
    <rPh sb="21" eb="24">
      <t>ショウジドウ</t>
    </rPh>
    <rPh sb="27" eb="28">
      <t>ダイ</t>
    </rPh>
    <rPh sb="29" eb="31">
      <t>キョウシツ</t>
    </rPh>
    <rPh sb="39" eb="41">
      <t>カイセイ</t>
    </rPh>
    <rPh sb="41" eb="42">
      <t>ショウ</t>
    </rPh>
    <rPh sb="42" eb="44">
      <t>ジドウ</t>
    </rPh>
    <rPh sb="47" eb="48">
      <t>ダイ</t>
    </rPh>
    <rPh sb="49" eb="51">
      <t>キョウシツ</t>
    </rPh>
    <phoneticPr fontId="13"/>
  </si>
  <si>
    <t>小原田小学校：7,158.7㎡≪学校≫
小原田小児童クラブ：138㎡</t>
    <rPh sb="23" eb="26">
      <t>ショウジドウ</t>
    </rPh>
    <phoneticPr fontId="7"/>
  </si>
  <si>
    <t>行健小学校：8,046.8㎡≪学校≫
行健小児童クラブ第1教室：141.1㎡
行健小児童クラブ第3教室：63.0㎡</t>
    <rPh sb="15" eb="17">
      <t>ガッコウ</t>
    </rPh>
    <rPh sb="39" eb="41">
      <t>コウケン</t>
    </rPh>
    <rPh sb="41" eb="42">
      <t>ショウ</t>
    </rPh>
    <rPh sb="42" eb="44">
      <t>ジドウ</t>
    </rPh>
    <rPh sb="47" eb="48">
      <t>ダイ</t>
    </rPh>
    <rPh sb="49" eb="51">
      <t>キョウシツ</t>
    </rPh>
    <phoneticPr fontId="7"/>
  </si>
  <si>
    <t>柴宮小学校：8,333.0㎡≪学校≫
柴宮小児童クラブ第1教室：126.0㎡
柴宮小児童クラブ第3教室：63.0㎡</t>
    <rPh sb="27" eb="28">
      <t>ダイ</t>
    </rPh>
    <rPh sb="29" eb="31">
      <t>キョウシツ</t>
    </rPh>
    <rPh sb="42" eb="44">
      <t>ジドウ</t>
    </rPh>
    <rPh sb="47" eb="48">
      <t>ダイ</t>
    </rPh>
    <rPh sb="49" eb="51">
      <t>キョウシツ</t>
    </rPh>
    <phoneticPr fontId="13"/>
  </si>
  <si>
    <t>安積第一小学校：6,860.4㎡≪学校≫
安積第一小児童クラブ第1教室：171.0㎡
安積第一小児童クラブ第2教室：68.0㎡</t>
    <rPh sb="31" eb="32">
      <t>ダイ</t>
    </rPh>
    <rPh sb="33" eb="35">
      <t>キョウシツ</t>
    </rPh>
    <rPh sb="43" eb="45">
      <t>アサカ</t>
    </rPh>
    <rPh sb="45" eb="47">
      <t>ダイイチ</t>
    </rPh>
    <rPh sb="47" eb="48">
      <t>ショウ</t>
    </rPh>
    <rPh sb="48" eb="50">
      <t>ジドウ</t>
    </rPh>
    <rPh sb="53" eb="54">
      <t>ダイ</t>
    </rPh>
    <rPh sb="55" eb="57">
      <t>キョウシツ</t>
    </rPh>
    <phoneticPr fontId="7"/>
  </si>
  <si>
    <t>大槻小学校：8,440.0㎡≪学校≫
大槻小児童クラブ第1教室：96.0㎡
大槻小児童クラブ第2教室：64.0㎡</t>
    <rPh sb="27" eb="28">
      <t>ダイ</t>
    </rPh>
    <rPh sb="29" eb="31">
      <t>キョウシツ</t>
    </rPh>
    <rPh sb="38" eb="40">
      <t>オオツキ</t>
    </rPh>
    <rPh sb="40" eb="41">
      <t>ショウ</t>
    </rPh>
    <rPh sb="41" eb="43">
      <t>ジドウ</t>
    </rPh>
    <rPh sb="46" eb="47">
      <t>ダイ</t>
    </rPh>
    <rPh sb="48" eb="50">
      <t>キョウシツ</t>
    </rPh>
    <phoneticPr fontId="7"/>
  </si>
  <si>
    <t>桜小学校：6,584.5㎡≪学校≫
桜小児童クラブ第1教室：126.0㎡
桜小児童クラブ第2教室：63.6㎡</t>
    <rPh sb="20" eb="22">
      <t>ジドウ</t>
    </rPh>
    <rPh sb="25" eb="26">
      <t>ダイ</t>
    </rPh>
    <rPh sb="27" eb="29">
      <t>キョウシツ</t>
    </rPh>
    <rPh sb="44" eb="45">
      <t>ダイ</t>
    </rPh>
    <rPh sb="46" eb="48">
      <t>キョウシツ</t>
    </rPh>
    <phoneticPr fontId="7"/>
  </si>
  <si>
    <t>明健小学校：6,157.4㎡≪学校≫
明健小児童クラブ第1教室：117.0㎡
明健小児童クラブ第2教室：85.4㎡</t>
    <rPh sb="27" eb="28">
      <t>ダイ</t>
    </rPh>
    <rPh sb="29" eb="31">
      <t>キョウシツ</t>
    </rPh>
    <rPh sb="47" eb="48">
      <t>ダイ</t>
    </rPh>
    <rPh sb="49" eb="51">
      <t>キョウシツ</t>
    </rPh>
    <phoneticPr fontId="7"/>
  </si>
  <si>
    <t>朝日が丘小学校：8,588.8㎡≪学校≫
朝日が丘小児童クラブ第3教室：76.0㎡</t>
    <rPh sb="17" eb="19">
      <t>ガッコウ</t>
    </rPh>
    <rPh sb="31" eb="32">
      <t>ダイ</t>
    </rPh>
    <rPh sb="33" eb="35">
      <t>キョウシツ</t>
    </rPh>
    <phoneticPr fontId="13"/>
  </si>
  <si>
    <t>桃見台小学校：6,192.8㎡≪学校≫
桃見台小児童クラブ第1教室：126.0㎡
桃見台小児童クラブ第2教室：63.0㎡</t>
    <rPh sb="29" eb="30">
      <t>ダイ</t>
    </rPh>
    <rPh sb="31" eb="33">
      <t>キョウシツ</t>
    </rPh>
    <rPh sb="50" eb="51">
      <t>ダイ</t>
    </rPh>
    <rPh sb="52" eb="54">
      <t>キョウシツ</t>
    </rPh>
    <phoneticPr fontId="7"/>
  </si>
  <si>
    <t>富田公民館町内分室：365.9㎡≪集会施設≫
富田小児童クラブ第3教室：専有スペースなし</t>
    <rPh sb="0" eb="2">
      <t>トミタ</t>
    </rPh>
    <rPh sb="2" eb="5">
      <t>コウミンカン</t>
    </rPh>
    <rPh sb="5" eb="6">
      <t>マチ</t>
    </rPh>
    <rPh sb="6" eb="7">
      <t>ウチ</t>
    </rPh>
    <rPh sb="7" eb="9">
      <t>ブンシツ</t>
    </rPh>
    <rPh sb="17" eb="19">
      <t>シュウカイ</t>
    </rPh>
    <rPh sb="19" eb="21">
      <t>シセツ</t>
    </rPh>
    <rPh sb="23" eb="25">
      <t>トミタ</t>
    </rPh>
    <rPh sb="25" eb="26">
      <t>ショウ</t>
    </rPh>
    <rPh sb="26" eb="28">
      <t>ジドウ</t>
    </rPh>
    <rPh sb="31" eb="32">
      <t>ダイ</t>
    </rPh>
    <rPh sb="33" eb="35">
      <t>キョウシツ</t>
    </rPh>
    <phoneticPr fontId="13"/>
  </si>
  <si>
    <t>富田東小児童クラブ第2教室：94.3㎡
富田東小児童クラブ第3教室：94.3㎡</t>
    <rPh sb="2" eb="3">
      <t>ヒガシ</t>
    </rPh>
    <rPh sb="9" eb="10">
      <t>ダイ</t>
    </rPh>
    <rPh sb="11" eb="13">
      <t>キョウシツ</t>
    </rPh>
    <rPh sb="22" eb="23">
      <t>ヒガシ</t>
    </rPh>
    <rPh sb="29" eb="30">
      <t>ダイ</t>
    </rPh>
    <rPh sb="31" eb="33">
      <t>キョウシツ</t>
    </rPh>
    <phoneticPr fontId="13"/>
  </si>
  <si>
    <t>富田西小学校：8,129.4㎡≪学校≫
富田西小児童クラブ第1教室：63.0㎡
富田西小児童クラブ第2教室：63.0㎡
富田西小児童クラブ第3教室：63.0㎡</t>
    <rPh sb="0" eb="2">
      <t>トミタ</t>
    </rPh>
    <rPh sb="2" eb="3">
      <t>ニシ</t>
    </rPh>
    <rPh sb="16" eb="18">
      <t>ガッコウ</t>
    </rPh>
    <rPh sb="29" eb="30">
      <t>ダイ</t>
    </rPh>
    <rPh sb="31" eb="33">
      <t>キョウシツ</t>
    </rPh>
    <rPh sb="40" eb="42">
      <t>トミタ</t>
    </rPh>
    <rPh sb="42" eb="43">
      <t>ニシ</t>
    </rPh>
    <rPh sb="49" eb="50">
      <t>ダイ</t>
    </rPh>
    <rPh sb="51" eb="53">
      <t>キョウシツ</t>
    </rPh>
    <rPh sb="69" eb="70">
      <t>ダイ</t>
    </rPh>
    <rPh sb="71" eb="73">
      <t>キョウシツ</t>
    </rPh>
    <phoneticPr fontId="13"/>
  </si>
  <si>
    <t>喜久田小学校：5,457.9㎡≪学校≫
喜久田小児童クラブ第1教室：63.0㎡
喜久田小児童クラブ第2教室：63.0㎡</t>
    <rPh sb="0" eb="3">
      <t>キクタ</t>
    </rPh>
    <rPh sb="3" eb="6">
      <t>ショウガッコウ</t>
    </rPh>
    <rPh sb="20" eb="23">
      <t>キクタ</t>
    </rPh>
    <rPh sb="23" eb="24">
      <t>ショウ</t>
    </rPh>
    <rPh sb="24" eb="26">
      <t>ジドウ</t>
    </rPh>
    <rPh sb="29" eb="30">
      <t>ダイ</t>
    </rPh>
    <rPh sb="31" eb="33">
      <t>キョウシツ</t>
    </rPh>
    <rPh sb="49" eb="50">
      <t>ダイ</t>
    </rPh>
    <rPh sb="51" eb="53">
      <t>キョウシツ</t>
    </rPh>
    <phoneticPr fontId="7"/>
  </si>
  <si>
    <t>芳賀小学校：7,240.9㎡≪学校≫
芳賀小児童クラブ第2教室：63.0㎡</t>
    <rPh sb="0" eb="2">
      <t>ハガ</t>
    </rPh>
    <rPh sb="2" eb="5">
      <t>ショウガッコウ</t>
    </rPh>
    <rPh sb="19" eb="21">
      <t>ハガ</t>
    </rPh>
    <rPh sb="27" eb="28">
      <t>ダイ</t>
    </rPh>
    <rPh sb="29" eb="31">
      <t>キョウシツ</t>
    </rPh>
    <phoneticPr fontId="7"/>
  </si>
  <si>
    <t>安積第二小児童クラブ第1教室：94.6㎡
安積第二小児童クラブ第2教室：94.5㎡</t>
    <rPh sb="10" eb="11">
      <t>ダイ</t>
    </rPh>
    <rPh sb="12" eb="14">
      <t>キョウシツ</t>
    </rPh>
    <rPh sb="31" eb="32">
      <t>ダイ</t>
    </rPh>
    <rPh sb="33" eb="35">
      <t>キョウシツ</t>
    </rPh>
    <phoneticPr fontId="13"/>
  </si>
  <si>
    <t>富久山コミュニティ消防センター：372.1㎡
富久山第３分団第１班（下・上・西部）：74.5㎡≪防災施設≫
行健第二小児童クラブ第2教室：専有スペースなし</t>
    <rPh sb="0" eb="3">
      <t>フクヤマ</t>
    </rPh>
    <rPh sb="9" eb="11">
      <t>ショウボウ</t>
    </rPh>
    <rPh sb="23" eb="26">
      <t>フクヤマ</t>
    </rPh>
    <rPh sb="26" eb="27">
      <t>ダイ</t>
    </rPh>
    <rPh sb="28" eb="30">
      <t>ブンダン</t>
    </rPh>
    <rPh sb="30" eb="31">
      <t>ダイ</t>
    </rPh>
    <rPh sb="32" eb="33">
      <t>ハン</t>
    </rPh>
    <rPh sb="34" eb="35">
      <t>シタ</t>
    </rPh>
    <rPh sb="36" eb="37">
      <t>ウエ</t>
    </rPh>
    <rPh sb="38" eb="40">
      <t>セイブ</t>
    </rPh>
    <rPh sb="48" eb="50">
      <t>ボウサイ</t>
    </rPh>
    <rPh sb="50" eb="52">
      <t>シセツ</t>
    </rPh>
    <rPh sb="54" eb="55">
      <t>イ</t>
    </rPh>
    <rPh sb="55" eb="56">
      <t>ケン</t>
    </rPh>
    <rPh sb="56" eb="58">
      <t>ダイニ</t>
    </rPh>
    <rPh sb="58" eb="59">
      <t>ショウ</t>
    </rPh>
    <rPh sb="59" eb="61">
      <t>ジドウ</t>
    </rPh>
    <rPh sb="64" eb="65">
      <t>ダイ</t>
    </rPh>
    <rPh sb="66" eb="68">
      <t>キョウシツ</t>
    </rPh>
    <phoneticPr fontId="13"/>
  </si>
  <si>
    <t>薫小学校：6,921.6㎡≪学校≫
薫小児童クラブ第1教室：108.0㎡
薫小児童クラブ第2教室：66.1㎡</t>
    <rPh sb="25" eb="26">
      <t>ダイ</t>
    </rPh>
    <rPh sb="27" eb="29">
      <t>キョウシツ</t>
    </rPh>
    <rPh sb="44" eb="45">
      <t>ダイ</t>
    </rPh>
    <rPh sb="46" eb="48">
      <t>キョウシツ</t>
    </rPh>
    <phoneticPr fontId="7"/>
  </si>
  <si>
    <t>緑ケ丘第一小児童クラブ</t>
    <phoneticPr fontId="7"/>
  </si>
  <si>
    <t>緑ケ丘第一小学校：7,532.1㎡≪学校≫
緑ケ丘第一小児童クラブ：126.0㎡</t>
    <rPh sb="0" eb="1">
      <t>ミドリ</t>
    </rPh>
    <rPh sb="2" eb="3">
      <t>オカ</t>
    </rPh>
    <rPh sb="3" eb="4">
      <t>ダイ</t>
    </rPh>
    <rPh sb="4" eb="5">
      <t>イチ</t>
    </rPh>
    <rPh sb="5" eb="8">
      <t>ショウガッコウ</t>
    </rPh>
    <rPh sb="22" eb="23">
      <t>ミドリ</t>
    </rPh>
    <rPh sb="24" eb="25">
      <t>オカ</t>
    </rPh>
    <rPh sb="25" eb="26">
      <t>ダイ</t>
    </rPh>
    <rPh sb="26" eb="27">
      <t>イチ</t>
    </rPh>
    <rPh sb="27" eb="28">
      <t>ショウ</t>
    </rPh>
    <rPh sb="28" eb="30">
      <t>ジドウ</t>
    </rPh>
    <phoneticPr fontId="7"/>
  </si>
  <si>
    <t>大成小学校：6,937.4㎡≪学校≫
大成小児童クラブ第1教室：89.1㎡
大成小児童クラブ第2教室：63.0㎡</t>
    <rPh sb="0" eb="2">
      <t>タイセイ</t>
    </rPh>
    <rPh sb="2" eb="5">
      <t>ショウガッコウ</t>
    </rPh>
    <rPh sb="15" eb="17">
      <t>ガッコウ</t>
    </rPh>
    <rPh sb="19" eb="21">
      <t>タイセイ</t>
    </rPh>
    <rPh sb="21" eb="22">
      <t>ショウ</t>
    </rPh>
    <rPh sb="22" eb="24">
      <t>ジドウ</t>
    </rPh>
    <rPh sb="27" eb="28">
      <t>ダイ</t>
    </rPh>
    <rPh sb="29" eb="31">
      <t>キョウシツ</t>
    </rPh>
    <rPh sb="46" eb="47">
      <t>ダイ</t>
    </rPh>
    <rPh sb="48" eb="50">
      <t>キョウシツ</t>
    </rPh>
    <phoneticPr fontId="13"/>
  </si>
  <si>
    <t>２０２５年（令和７年）３月</t>
    <rPh sb="4" eb="5">
      <t>ネン</t>
    </rPh>
    <rPh sb="6" eb="7">
      <t>レイ</t>
    </rPh>
    <rPh sb="7" eb="8">
      <t>ワ</t>
    </rPh>
    <rPh sb="9" eb="10">
      <t>ネン</t>
    </rPh>
    <rPh sb="12" eb="13">
      <t>ガツ</t>
    </rPh>
    <phoneticPr fontId="13"/>
  </si>
  <si>
    <t>(1)　特記無き場合は2024年（令和６年）３月31日時点のデータ。市所有建物に設置した施設のほか、リース・借上げによる建物に設置
　 した施設も含みます。ただし、普通財産は含みません。</t>
    <rPh sb="4" eb="6">
      <t>トッキ</t>
    </rPh>
    <rPh sb="6" eb="7">
      <t>ナ</t>
    </rPh>
    <rPh sb="8" eb="10">
      <t>バアイ</t>
    </rPh>
    <rPh sb="15" eb="16">
      <t>ネン</t>
    </rPh>
    <rPh sb="17" eb="19">
      <t>レイワ</t>
    </rPh>
    <rPh sb="34" eb="35">
      <t>シ</t>
    </rPh>
    <rPh sb="35" eb="37">
      <t>ショユウ</t>
    </rPh>
    <rPh sb="37" eb="39">
      <t>タテモノ</t>
    </rPh>
    <rPh sb="40" eb="42">
      <t>セッチ</t>
    </rPh>
    <rPh sb="44" eb="46">
      <t>シセツ</t>
    </rPh>
    <rPh sb="54" eb="56">
      <t>カリア</t>
    </rPh>
    <rPh sb="60" eb="62">
      <t>タテモノ</t>
    </rPh>
    <rPh sb="63" eb="65">
      <t>セッチ</t>
    </rPh>
    <rPh sb="70" eb="72">
      <t>シセツ</t>
    </rPh>
    <rPh sb="73" eb="74">
      <t>フク</t>
    </rPh>
    <rPh sb="82" eb="84">
      <t>フツウ</t>
    </rPh>
    <rPh sb="84" eb="86">
      <t>ザイサン</t>
    </rPh>
    <rPh sb="87" eb="88">
      <t>フク</t>
    </rPh>
    <phoneticPr fontId="13"/>
  </si>
  <si>
    <t>2023（令和５）年度における建物等の維持管理･運営費・事業費、人件費、減価償却費(公有財産台帳に登録されている建物及び工作物)の合計の建物1㎡あたりの金額を記載（投資的経費を除きます。）</t>
    <rPh sb="5" eb="7">
      <t>レイワ</t>
    </rPh>
    <rPh sb="9" eb="10">
      <t>ネン</t>
    </rPh>
    <rPh sb="10" eb="11">
      <t>ド</t>
    </rPh>
    <rPh sb="15" eb="17">
      <t>タテモノ</t>
    </rPh>
    <rPh sb="17" eb="18">
      <t>トウ</t>
    </rPh>
    <rPh sb="19" eb="21">
      <t>イジ</t>
    </rPh>
    <rPh sb="21" eb="23">
      <t>カンリ</t>
    </rPh>
    <rPh sb="24" eb="27">
      <t>ウンエイヒ</t>
    </rPh>
    <rPh sb="28" eb="30">
      <t>ジギョウ</t>
    </rPh>
    <rPh sb="30" eb="31">
      <t>ヒ</t>
    </rPh>
    <rPh sb="32" eb="35">
      <t>ジンケンヒ</t>
    </rPh>
    <rPh sb="36" eb="38">
      <t>ゲンカ</t>
    </rPh>
    <rPh sb="38" eb="40">
      <t>ショウキャク</t>
    </rPh>
    <rPh sb="40" eb="41">
      <t>ヒ</t>
    </rPh>
    <rPh sb="65" eb="67">
      <t>ゴウケイ</t>
    </rPh>
    <phoneticPr fontId="13"/>
  </si>
  <si>
    <t>2023（令和５）年度における、貸館を行っている施設の利用可能区分に応じた貸館利用及び施設が実施する事業に使用した区分数の割合を部屋等ごとに算出し、施設単位で平均したものを記載</t>
    <rPh sb="9" eb="10">
      <t>ネン</t>
    </rPh>
    <rPh sb="10" eb="11">
      <t>ド</t>
    </rPh>
    <rPh sb="16" eb="18">
      <t>カシカン</t>
    </rPh>
    <rPh sb="19" eb="20">
      <t>オコナ</t>
    </rPh>
    <rPh sb="24" eb="26">
      <t>シセツ</t>
    </rPh>
    <rPh sb="34" eb="35">
      <t>オウ</t>
    </rPh>
    <rPh sb="37" eb="39">
      <t>カシカン</t>
    </rPh>
    <rPh sb="39" eb="41">
      <t>リヨウ</t>
    </rPh>
    <rPh sb="41" eb="42">
      <t>オヨ</t>
    </rPh>
    <rPh sb="43" eb="45">
      <t>シセツ</t>
    </rPh>
    <rPh sb="46" eb="48">
      <t>ジッシ</t>
    </rPh>
    <rPh sb="86" eb="88">
      <t>キサイ</t>
    </rPh>
    <phoneticPr fontId="13"/>
  </si>
  <si>
    <t>富久山総合学習センター別館</t>
  </si>
  <si>
    <t>日和田小児童クラブ第3教室</t>
  </si>
  <si>
    <t>高瀬小児童クラブ第2教室</t>
    <rPh sb="0" eb="2">
      <t>タカセ</t>
    </rPh>
    <rPh sb="2" eb="5">
      <t>ショウジドウ</t>
    </rPh>
    <rPh sb="8" eb="9">
      <t>ダイ</t>
    </rPh>
    <rPh sb="10" eb="12">
      <t>キョウシツ</t>
    </rPh>
    <phoneticPr fontId="13"/>
  </si>
  <si>
    <t>湖南第2分団第3班（南郷）車庫詰所</t>
    <phoneticPr fontId="25"/>
  </si>
  <si>
    <t>001-007-755</t>
  </si>
  <si>
    <t>008-003-460</t>
  </si>
  <si>
    <t>008-002-335</t>
  </si>
  <si>
    <t>008-005-455</t>
  </si>
  <si>
    <t>008-005-460</t>
  </si>
  <si>
    <r>
      <rPr>
        <strike/>
        <sz val="7"/>
        <rFont val="みんなの文字ゴTTh-R"/>
        <family val="3"/>
        <charset val="128"/>
      </rPr>
      <t>安積町荒井字神明6-1</t>
    </r>
    <r>
      <rPr>
        <sz val="7"/>
        <rFont val="みんなの文字ゴTTh-R"/>
        <family val="3"/>
        <charset val="128"/>
      </rPr>
      <t>安積町荒井本町125</t>
    </r>
    <phoneticPr fontId="13"/>
  </si>
  <si>
    <t>永盛小児童クラブ第1教室</t>
    <phoneticPr fontId="25"/>
  </si>
  <si>
    <r>
      <t>小山田小学校：6,767.6㎡≪学校≫
小山田小児童クラブ第1教室：</t>
    </r>
    <r>
      <rPr>
        <strike/>
        <sz val="7"/>
        <rFont val="みんなの文字ゴTTh-R"/>
        <family val="3"/>
        <charset val="128"/>
      </rPr>
      <t>174.0㎡</t>
    </r>
    <r>
      <rPr>
        <sz val="7"/>
        <rFont val="みんなの文字ゴTTh-R"/>
        <family val="3"/>
        <charset val="128"/>
      </rPr>
      <t>　173.0㎡
小山田小児童クラブ第2教室：64.0㎡</t>
    </r>
    <rPh sb="29" eb="30">
      <t>ダイ</t>
    </rPh>
    <rPh sb="31" eb="33">
      <t>キョウシツ</t>
    </rPh>
    <rPh sb="48" eb="51">
      <t>オヤマダ</t>
    </rPh>
    <rPh sb="51" eb="52">
      <t>ショウ</t>
    </rPh>
    <rPh sb="52" eb="54">
      <t>ジドウ</t>
    </rPh>
    <rPh sb="57" eb="58">
      <t>ダイ</t>
    </rPh>
    <rPh sb="59" eb="61">
      <t>キョウシツ</t>
    </rPh>
    <phoneticPr fontId="7"/>
  </si>
  <si>
    <t>高瀬小児童クラブ第1教室</t>
    <phoneticPr fontId="25"/>
  </si>
  <si>
    <t>西田学園児童クラブ第1教室</t>
    <phoneticPr fontId="25"/>
  </si>
  <si>
    <t>006-002-360</t>
    <phoneticPr fontId="25"/>
  </si>
  <si>
    <t>014-001-005</t>
    <phoneticPr fontId="25"/>
  </si>
  <si>
    <t>歴史情報博物館準備室</t>
  </si>
  <si>
    <t>観光政策課</t>
  </si>
  <si>
    <t>こども総務企画課</t>
  </si>
  <si>
    <t>子育て給付課</t>
  </si>
  <si>
    <t>こども家庭課</t>
  </si>
  <si>
    <t>資源循環課</t>
  </si>
  <si>
    <t>富久山町久保田字久保田216</t>
    <phoneticPr fontId="25"/>
  </si>
  <si>
    <t>市</t>
    <rPh sb="0" eb="1">
      <t>シ</t>
    </rPh>
    <phoneticPr fontId="25"/>
  </si>
  <si>
    <t>日和田町字日向19</t>
    <phoneticPr fontId="25"/>
  </si>
  <si>
    <t>永盛小学校：6,379.6㎡≪学校≫
永盛小児童クラブ：86.0㎡
永盛小児童クラブ：63.0㎡</t>
    <phoneticPr fontId="7"/>
  </si>
  <si>
    <t>永盛小児童クラブ第2教室</t>
    <phoneticPr fontId="25"/>
  </si>
  <si>
    <t>安積町日出山字新鍬14</t>
    <phoneticPr fontId="25"/>
  </si>
  <si>
    <t>田村町上行合字亀河内264-5</t>
    <phoneticPr fontId="25"/>
  </si>
  <si>
    <t>借</t>
    <rPh sb="0" eb="1">
      <t>カ</t>
    </rPh>
    <phoneticPr fontId="25"/>
  </si>
  <si>
    <t>西田学園児童クラブ第2教室</t>
    <phoneticPr fontId="25"/>
  </si>
  <si>
    <t>西田町三町目字桜内259</t>
    <phoneticPr fontId="25"/>
  </si>
  <si>
    <t>※西田ふれあいセンターの一室を時間利用</t>
    <rPh sb="15" eb="17">
      <t>ジカン</t>
    </rPh>
    <phoneticPr fontId="25"/>
  </si>
  <si>
    <r>
      <rPr>
        <sz val="7"/>
        <color rgb="FFFF0000"/>
        <rFont val="みんなの文字ゴTTh-R"/>
        <family val="3"/>
        <charset val="128"/>
      </rPr>
      <t>2023</t>
    </r>
    <r>
      <rPr>
        <sz val="7"/>
        <color theme="0"/>
        <rFont val="みんなの文字ゴTTh-R"/>
        <family val="3"/>
        <charset val="128"/>
      </rPr>
      <t>施設稼働率</t>
    </r>
    <rPh sb="4" eb="6">
      <t>シセツ</t>
    </rPh>
    <rPh sb="6" eb="8">
      <t>カドウ</t>
    </rPh>
    <rPh sb="8" eb="9">
      <t>リツ</t>
    </rPh>
    <phoneticPr fontId="25"/>
  </si>
  <si>
    <r>
      <rPr>
        <sz val="7"/>
        <color rgb="FFFF0000"/>
        <rFont val="みんなの文字ゴTTh-R"/>
        <family val="3"/>
        <charset val="128"/>
      </rPr>
      <t>2023</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</si>
  <si>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2023</t>
    </r>
    <r>
      <rPr>
        <sz val="7"/>
        <color theme="0"/>
        <rFont val="みんなの文字ゴTTh-R"/>
        <family val="3"/>
        <charset val="128"/>
      </rPr>
      <t>ランニングコスト(円/㎡)</t>
    </r>
    <rPh sb="13" eb="14">
      <t>エン</t>
    </rPh>
    <phoneticPr fontId="25"/>
  </si>
  <si>
    <t>小山田小学校：6,766.6㎡≪学校≫
小山田小児童クラブ第1教室：173.0㎡
小山田小児童クラブ第2教室：64.0㎡</t>
    <rPh sb="29" eb="30">
      <t>ダイ</t>
    </rPh>
    <rPh sb="31" eb="33">
      <t>キョウシツ</t>
    </rPh>
    <rPh sb="41" eb="44">
      <t>オヤマダ</t>
    </rPh>
    <rPh sb="44" eb="45">
      <t>ショウ</t>
    </rPh>
    <rPh sb="45" eb="47">
      <t>ジドウ</t>
    </rPh>
    <rPh sb="50" eb="51">
      <t>ダイ</t>
    </rPh>
    <rPh sb="52" eb="54">
      <t>キョウシツ</t>
    </rPh>
    <phoneticPr fontId="7"/>
  </si>
  <si>
    <r>
      <rPr>
        <sz val="7"/>
        <color rgb="FFFF0000"/>
        <rFont val="みんなの文字ゴTTh-R"/>
        <family val="3"/>
        <charset val="128"/>
      </rPr>
      <t>2023-2022</t>
    </r>
    <r>
      <rPr>
        <sz val="7"/>
        <color theme="0"/>
        <rFont val="みんなの文字ゴTTh-R"/>
        <family val="3"/>
        <charset val="128"/>
      </rPr>
      <t>ランニングコスト差額(円/㎡)</t>
    </r>
    <rPh sb="17" eb="19">
      <t>サガク</t>
    </rPh>
    <rPh sb="20" eb="21">
      <t>エン</t>
    </rPh>
    <phoneticPr fontId="25"/>
  </si>
  <si>
    <t>＜比較＞</t>
    <rPh sb="1" eb="3">
      <t>ヒカク</t>
    </rPh>
    <phoneticPr fontId="25"/>
  </si>
  <si>
    <t>逢瀬体育館</t>
    <phoneticPr fontId="25"/>
  </si>
  <si>
    <t>012-001-740</t>
    <phoneticPr fontId="25"/>
  </si>
  <si>
    <t>郡山長寿社会振興センター</t>
    <phoneticPr fontId="25"/>
  </si>
  <si>
    <t>駅前二丁目403</t>
    <phoneticPr fontId="25"/>
  </si>
  <si>
    <t>郡山市民ふれあいプラザ：2,950.9㎡
郡山市民交流プラザ：2,904.3㎡
郡山長寿社会振興センター：102.7㎡≪その他施設≫
郡山市民サービスセンター：280.3㎡≪庁舎等≫
郡山駅前健康相談センター：54.0㎡≪その他施設≫
※郡山駅西口再開発ビル（ビッグアイ）内施設</t>
    <phoneticPr fontId="24"/>
  </si>
  <si>
    <t>郡山市民ふれあいプラザ：2,950.9㎡≪集会施設≫
郡山市民交流プラザ：2,904.3㎡≪集会施設≫
郡山長寿社会振興センター：102.7㎡≪その他施設≫
郡山市民サービスセンター：280.3㎡
郡山駅前健康相談センター：54.0㎡≪その他施設≫
※郡山駅西口再開発ビル（ビッグアイ）内施設</t>
    <rPh sb="46" eb="48">
      <t>シュウカイ</t>
    </rPh>
    <rPh sb="48" eb="50">
      <t>シセツ</t>
    </rPh>
    <phoneticPr fontId="24"/>
  </si>
  <si>
    <t>郡山市民ふれあいプラザ：2,950.9㎡≪集会施設≫
郡山市民交流プラザ：2,904.3㎡≪集会施設≫
郡山長寿社会振興センター：102.7㎡
郡山市民サービスセンター：280.3㎡≪庁舎等≫
郡山駅前健康相談センター：54.0㎡
※郡山駅西口再開発ビル（ビッグアイ）内施設</t>
    <rPh sb="46" eb="48">
      <t>シュウカイ</t>
    </rPh>
    <rPh sb="48" eb="50">
      <t>シセツ</t>
    </rPh>
    <phoneticPr fontId="24"/>
  </si>
  <si>
    <t>中田ふれあいセンター：1,308.12㎡
中田公民館：44.0㎡
中田行政センター：262.6㎡≪庁舎等≫
中央図書館中田分館：80.0㎡≪図書館≫</t>
    <phoneticPr fontId="25"/>
  </si>
  <si>
    <t>永盛小学校：6,379.6㎡
永盛小児童クラブ：86.0㎡
永盛小児童クラブ：63.0㎡≪放課後児童クラブ等≫</t>
    <phoneticPr fontId="25"/>
  </si>
  <si>
    <t>農地課</t>
    <phoneticPr fontId="25"/>
  </si>
  <si>
    <t>保健所健康政策課</t>
    <rPh sb="0" eb="3">
      <t>ホケンジョ</t>
    </rPh>
    <rPh sb="3" eb="7">
      <t>ケンコウセイサク</t>
    </rPh>
    <rPh sb="7" eb="8">
      <t>カ</t>
    </rPh>
    <phoneticPr fontId="25"/>
  </si>
  <si>
    <t>桑野一丁目2-3</t>
    <phoneticPr fontId="25"/>
  </si>
  <si>
    <r>
      <t>日和田第1分団第2班</t>
    </r>
    <r>
      <rPr>
        <strike/>
        <sz val="7"/>
        <rFont val="みんなの文字ゴTTh-R"/>
        <family val="3"/>
        <charset val="128"/>
      </rPr>
      <t>第2分団第1班</t>
    </r>
    <r>
      <rPr>
        <sz val="7"/>
        <rFont val="みんなの文字ゴTTh-R"/>
        <family val="3"/>
        <charset val="128"/>
      </rPr>
      <t>（高倉）車庫詰所</t>
    </r>
    <rPh sb="3" eb="4">
      <t>ダイ</t>
    </rPh>
    <rPh sb="5" eb="7">
      <t>ブンダン</t>
    </rPh>
    <rPh sb="7" eb="8">
      <t>ダイ</t>
    </rPh>
    <rPh sb="9" eb="10">
      <t>ハン</t>
    </rPh>
    <phoneticPr fontId="13"/>
  </si>
  <si>
    <r>
      <t>日和田第2分団第1班</t>
    </r>
    <r>
      <rPr>
        <strike/>
        <sz val="7"/>
        <rFont val="みんなの文字ゴTTh-R"/>
        <family val="3"/>
        <charset val="128"/>
      </rPr>
      <t>第3分団第1班</t>
    </r>
    <r>
      <rPr>
        <sz val="7"/>
        <rFont val="みんなの文字ゴTTh-R"/>
        <family val="3"/>
        <charset val="128"/>
      </rPr>
      <t>（梅沢西）車庫詰所</t>
    </r>
    <rPh sb="3" eb="4">
      <t>ダイ</t>
    </rPh>
    <rPh sb="5" eb="7">
      <t>ブンダン</t>
    </rPh>
    <rPh sb="7" eb="8">
      <t>ダイ</t>
    </rPh>
    <rPh sb="9" eb="10">
      <t>ハン</t>
    </rPh>
    <phoneticPr fontId="13"/>
  </si>
  <si>
    <r>
      <t>日和田第2分団第1班</t>
    </r>
    <r>
      <rPr>
        <strike/>
        <sz val="7"/>
        <rFont val="みんなの文字ゴTTh-R"/>
        <family val="3"/>
        <charset val="128"/>
      </rPr>
      <t>第3分団第1班</t>
    </r>
    <r>
      <rPr>
        <sz val="7"/>
        <rFont val="みんなの文字ゴTTh-R"/>
        <family val="3"/>
        <charset val="128"/>
      </rPr>
      <t>（梅沢東）車庫詰所</t>
    </r>
    <rPh sb="3" eb="4">
      <t>ダイ</t>
    </rPh>
    <rPh sb="5" eb="7">
      <t>ブンダン</t>
    </rPh>
    <rPh sb="7" eb="8">
      <t>ダイ</t>
    </rPh>
    <rPh sb="9" eb="10">
      <t>ハン</t>
    </rPh>
    <phoneticPr fontId="13"/>
  </si>
  <si>
    <r>
      <t>日和田第2分団第2班</t>
    </r>
    <r>
      <rPr>
        <strike/>
        <sz val="7"/>
        <rFont val="みんなの文字ゴTTh-R"/>
        <family val="3"/>
        <charset val="128"/>
      </rPr>
      <t>第3分団第2班</t>
    </r>
    <r>
      <rPr>
        <sz val="7"/>
        <rFont val="みんなの文字ゴTTh-R"/>
        <family val="3"/>
        <charset val="128"/>
      </rPr>
      <t>（八丁目上）車庫詰所</t>
    </r>
    <rPh sb="3" eb="4">
      <t>ダイ</t>
    </rPh>
    <rPh sb="5" eb="7">
      <t>ブンダン</t>
    </rPh>
    <rPh sb="7" eb="8">
      <t>ダイ</t>
    </rPh>
    <rPh sb="9" eb="10">
      <t>ハン</t>
    </rPh>
    <phoneticPr fontId="13"/>
  </si>
  <si>
    <r>
      <t>日和田第3分団第1班</t>
    </r>
    <r>
      <rPr>
        <strike/>
        <sz val="7"/>
        <rFont val="みんなの文字ゴTTh-R"/>
        <family val="3"/>
        <charset val="128"/>
      </rPr>
      <t>第4分団第1班</t>
    </r>
    <r>
      <rPr>
        <sz val="7"/>
        <rFont val="みんなの文字ゴTTh-R"/>
        <family val="3"/>
        <charset val="128"/>
      </rPr>
      <t>（宮下）車庫詰所</t>
    </r>
    <rPh sb="3" eb="4">
      <t>ダイ</t>
    </rPh>
    <rPh sb="5" eb="7">
      <t>ブンダン</t>
    </rPh>
    <rPh sb="7" eb="8">
      <t>ダイ</t>
    </rPh>
    <rPh sb="9" eb="10">
      <t>ハン</t>
    </rPh>
    <phoneticPr fontId="13"/>
  </si>
  <si>
    <r>
      <t>日和田第3分団第1班</t>
    </r>
    <r>
      <rPr>
        <strike/>
        <sz val="7"/>
        <rFont val="みんなの文字ゴTTh-R"/>
        <family val="3"/>
        <charset val="128"/>
      </rPr>
      <t>第4分団第1班</t>
    </r>
    <r>
      <rPr>
        <sz val="7"/>
        <rFont val="みんなの文字ゴTTh-R"/>
        <family val="3"/>
        <charset val="128"/>
      </rPr>
      <t>（原）車庫詰所</t>
    </r>
    <rPh sb="3" eb="4">
      <t>ダイ</t>
    </rPh>
    <rPh sb="5" eb="6">
      <t>フン</t>
    </rPh>
    <rPh sb="6" eb="7">
      <t>ダン</t>
    </rPh>
    <rPh sb="7" eb="8">
      <t>ダイ</t>
    </rPh>
    <rPh sb="9" eb="10">
      <t>ハン</t>
    </rPh>
    <phoneticPr fontId="13"/>
  </si>
  <si>
    <r>
      <t>日和田第4分団第1班</t>
    </r>
    <r>
      <rPr>
        <strike/>
        <sz val="7"/>
        <rFont val="みんなの文字ゴTTh-R"/>
        <family val="3"/>
        <charset val="128"/>
      </rPr>
      <t>第4分団第2班</t>
    </r>
    <r>
      <rPr>
        <sz val="7"/>
        <rFont val="みんなの文字ゴTTh-R"/>
        <family val="3"/>
        <charset val="128"/>
      </rPr>
      <t>（久留米）車庫詰所</t>
    </r>
    <rPh sb="3" eb="4">
      <t>ダイ</t>
    </rPh>
    <rPh sb="5" eb="7">
      <t>ブンダン</t>
    </rPh>
    <rPh sb="7" eb="8">
      <t>ダイ</t>
    </rPh>
    <rPh sb="9" eb="10">
      <t>ハン</t>
    </rPh>
    <phoneticPr fontId="13"/>
  </si>
  <si>
    <r>
      <t>日和田第4分団第1班</t>
    </r>
    <r>
      <rPr>
        <strike/>
        <sz val="7"/>
        <rFont val="みんなの文字ゴTTh-R"/>
        <family val="3"/>
        <charset val="128"/>
      </rPr>
      <t>第4分団第2班</t>
    </r>
    <r>
      <rPr>
        <sz val="7"/>
        <rFont val="みんなの文字ゴTTh-R"/>
        <family val="3"/>
        <charset val="128"/>
      </rPr>
      <t>（鶴番）車庫詰所</t>
    </r>
    <rPh sb="3" eb="4">
      <t>ダイ</t>
    </rPh>
    <rPh sb="5" eb="7">
      <t>ブンダン</t>
    </rPh>
    <rPh sb="7" eb="8">
      <t>ダイ</t>
    </rPh>
    <rPh sb="9" eb="10">
      <t>ハン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</si>
</sst>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_ "/>
    <numFmt numFmtId="179" formatCode="#,##0_ "/>
    <numFmt numFmtId="180" formatCode="#,##0.0_ "/>
    <numFmt numFmtId="186" formatCode="#,##0_ ;[Red]\-#,##0\ "/>
  </numFmts>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8"/>
      <color indexed="54"/>
      <name val="ＭＳ Ｐゴシック"/>
      <family val="3"/>
      <charset val="128"/>
    </font>
    <font>
      <sz val="11"/>
      <color indexed="8"/>
      <name val="ＭＳ Ｐゴシック"/>
      <family val="3"/>
      <charset val="128"/>
    </font>
    <font>
      <b/>
      <sz val="9"/>
      <name val="みんなの文字ゴTTh-R"/>
      <family val="3"/>
      <charset val="128"/>
    </font>
    <font>
      <sz val="6"/>
      <name val="ＭＳ 明朝"/>
      <family val="1"/>
      <charset val="128"/>
    </font>
    <font>
      <sz val="9"/>
      <name val="みんなの文字ゴTTh-R"/>
      <family val="3"/>
      <charset val="128"/>
    </font>
    <font>
      <sz val="8"/>
      <name val="みんなの文字ゴTTh-R"/>
      <family val="3"/>
      <charset val="128"/>
    </font>
    <font>
      <sz val="36"/>
      <name val="みんなの文字ゴTTh-R"/>
      <family val="3"/>
      <charset val="128"/>
    </font>
    <font>
      <sz val="6"/>
      <name val="ＭＳ Ｐゴシック"/>
      <family val="3"/>
      <charset val="128"/>
    </font>
    <font>
      <sz val="24"/>
      <name val="みんなの文字ゴTTh-R"/>
      <family val="3"/>
      <charset val="128"/>
    </font>
    <font>
      <sz val="18"/>
      <name val="みんなの文字ゴTTh-R"/>
      <family val="3"/>
      <charset val="128"/>
    </font>
    <font>
      <sz val="22"/>
      <name val="みんなの文字ゴTTh-R"/>
      <family val="3"/>
      <charset val="128"/>
    </font>
    <font>
      <sz val="16"/>
      <name val="みんなの文字ゴTTh-R"/>
      <family val="3"/>
      <charset val="128"/>
    </font>
    <font>
      <b/>
      <sz val="12"/>
      <name val="みんなの文字ゴTTh-R"/>
      <family val="3"/>
      <charset val="128"/>
    </font>
    <font>
      <sz val="12"/>
      <name val="みんなの文字ゴTTh-R"/>
      <family val="3"/>
      <charset val="128"/>
    </font>
    <font>
      <sz val="11"/>
      <name val="みんなの文字ゴTTh-R"/>
      <family val="3"/>
      <charset val="128"/>
    </font>
    <font>
      <sz val="6"/>
      <name val="みんなの文字ゴTTh-R"/>
      <family val="3"/>
      <charset val="128"/>
    </font>
    <font>
      <sz val="7"/>
      <name val="みんなの文字ゴTTh-R"/>
      <family val="3"/>
      <charset val="128"/>
    </font>
    <font>
      <b/>
      <sz val="7"/>
      <name val="みんなの文字ゴTTh-R"/>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b/>
      <sz val="8"/>
      <name val="みんなの文字ゴTTh-R"/>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b/>
      <sz val="9"/>
      <color theme="0"/>
      <name val="みんなの文字ゴTTh-R"/>
      <family val="3"/>
      <charset val="128"/>
    </font>
    <font>
      <b/>
      <sz val="7"/>
      <color theme="0"/>
      <name val="みんなの文字ゴTTh-R"/>
      <family val="3"/>
      <charset val="128"/>
    </font>
    <font>
      <sz val="9"/>
      <color theme="0"/>
      <name val="みんなの文字ゴTTh-R"/>
      <family val="3"/>
      <charset val="128"/>
    </font>
    <font>
      <sz val="9"/>
      <color rgb="FF0000FF"/>
      <name val="みんなの文字ゴTTh-R"/>
      <family val="3"/>
      <charset val="128"/>
    </font>
    <font>
      <b/>
      <sz val="9"/>
      <color rgb="FF0000FF"/>
      <name val="みんなの文字ゴTTh-R"/>
      <family val="3"/>
      <charset val="128"/>
    </font>
    <font>
      <sz val="8"/>
      <color rgb="FFFF0000"/>
      <name val="みんなの文字ゴTTh-R"/>
      <family val="3"/>
      <charset val="128"/>
    </font>
    <font>
      <sz val="7"/>
      <color theme="0"/>
      <name val="みんなの文字ゴTTh-R"/>
      <family val="3"/>
      <charset val="128"/>
    </font>
    <font>
      <sz val="11"/>
      <color rgb="FFFF0000"/>
      <name val="みんなの文字ゴTTh-R"/>
      <family val="3"/>
      <charset val="128"/>
    </font>
    <font>
      <sz val="11"/>
      <color theme="1"/>
      <name val="みんなの文字ゴTTh-R"/>
      <family val="3"/>
      <charset val="128"/>
    </font>
    <font>
      <sz val="7"/>
      <color rgb="FFFF0000"/>
      <name val="みんなの文字ゴTTh-R"/>
      <family val="3"/>
      <charset val="128"/>
    </font>
    <font>
      <b/>
      <sz val="6"/>
      <color theme="0"/>
      <name val="みんなの文字ゴTTh-R"/>
      <family val="3"/>
      <charset val="128"/>
    </font>
    <font>
      <b/>
      <sz val="8"/>
      <color rgb="FFFF0000"/>
      <name val="みんなの文字ゴTTh-R"/>
      <family val="3"/>
      <charset val="128"/>
    </font>
    <font>
      <sz val="8"/>
      <color rgb="FF0070C0"/>
      <name val="みんなの文字ゴTTh-R"/>
      <family val="3"/>
      <charset val="128"/>
    </font>
    <font>
      <sz val="9"/>
      <color rgb="FF0070C0"/>
      <name val="みんなの文字ゴTTh-R"/>
      <family val="3"/>
      <charset val="128"/>
    </font>
    <font>
      <sz val="6"/>
      <name val="ＭＳ Ｐゴシック"/>
      <family val="3"/>
      <charset val="128"/>
      <scheme val="minor"/>
    </font>
    <font>
      <sz val="11"/>
      <color theme="1"/>
      <name val="ＭＳ Ｐゴシック"/>
      <family val="2"/>
      <scheme val="minor"/>
    </font>
    <font>
      <sz val="9"/>
      <color rgb="FFFF0000"/>
      <name val="みんなの文字ゴTTh-R"/>
      <family val="3"/>
      <charset val="128"/>
    </font>
    <font>
      <strike/>
      <sz val="6"/>
      <name val="みんなの文字ゴTTh-R"/>
      <family val="3"/>
      <charset val="128"/>
    </font>
    <font>
      <sz val="11"/>
      <color theme="1"/>
      <name val="ＭＳ Ｐゴシック"/>
      <family val="2"/>
      <charset val="128"/>
    </font>
    <font>
      <sz val="11"/>
      <color theme="1"/>
      <name val="みんなの文字ゴTTp-R"/>
      <family val="2"/>
      <charset val="128"/>
    </font>
    <font>
      <strike/>
      <sz val="8"/>
      <color rgb="FFFF0000"/>
      <name val="みんなの文字ゴTTh-R"/>
      <family val="3"/>
      <charset val="128"/>
    </font>
    <font>
      <strike/>
      <sz val="9"/>
      <color rgb="FFFF0000"/>
      <name val="みんなの文字ゴTTh-R"/>
      <family val="3"/>
      <charset val="128"/>
    </font>
    <font>
      <strike/>
      <sz val="9"/>
      <color rgb="FF0070C0"/>
      <name val="みんなの文字ゴTTh-R"/>
      <family val="3"/>
      <charset val="128"/>
    </font>
    <font>
      <strike/>
      <sz val="7"/>
      <name val="みんなの文字ゴTTh-R"/>
      <family val="3"/>
      <charset val="128"/>
    </font>
  </fonts>
  <fills count="21">
    <fill>
      <patternFill patternType="none"/>
    </fill>
    <fill>
      <patternFill patternType="gray125"/>
    </fill>
    <fill>
      <patternFill patternType="solid">
        <fgColor theme="1" tint="0.249977111117893"/>
        <bgColor indexed="64"/>
      </patternFill>
    </fill>
    <fill>
      <patternFill patternType="solid">
        <fgColor rgb="FFFFCC99"/>
        <bgColor indexed="64"/>
      </patternFill>
    </fill>
    <fill>
      <patternFill patternType="solid">
        <fgColor rgb="FFFF9966"/>
        <bgColor indexed="64"/>
      </patternFill>
    </fill>
    <fill>
      <patternFill patternType="solid">
        <fgColor rgb="FFFFFF00"/>
        <bgColor indexed="64"/>
      </patternFill>
    </fill>
    <fill>
      <patternFill patternType="solid">
        <fgColor rgb="FFABDB77"/>
        <bgColor indexed="64"/>
      </patternFill>
    </fill>
    <fill>
      <patternFill patternType="solid">
        <fgColor rgb="FFCCFFFF"/>
        <bgColor indexed="64"/>
      </patternFill>
    </fill>
    <fill>
      <patternFill patternType="solid">
        <fgColor rgb="FF0070C0"/>
        <bgColor indexed="64"/>
      </patternFill>
    </fill>
    <fill>
      <patternFill patternType="solid">
        <fgColor rgb="FF66FFFF"/>
        <bgColor indexed="64"/>
      </patternFill>
    </fill>
    <fill>
      <patternFill patternType="solid">
        <fgColor rgb="FFB37BD4"/>
        <bgColor indexed="64"/>
      </patternFill>
    </fill>
    <fill>
      <patternFill patternType="solid">
        <fgColor rgb="FFFFFFDD"/>
        <bgColor indexed="64"/>
      </patternFill>
    </fill>
    <fill>
      <patternFill patternType="solid">
        <fgColor rgb="FFE6FF9F"/>
        <bgColor indexed="64"/>
      </patternFill>
    </fill>
    <fill>
      <patternFill patternType="solid">
        <fgColor rgb="FF00DFDA"/>
        <bgColor indexed="64"/>
      </patternFill>
    </fill>
    <fill>
      <patternFill patternType="solid">
        <fgColor rgb="FFCCCC00"/>
        <bgColor indexed="64"/>
      </patternFill>
    </fill>
    <fill>
      <patternFill patternType="solid">
        <fgColor rgb="FFFFC9FF"/>
        <bgColor indexed="64"/>
      </patternFill>
    </fill>
    <fill>
      <patternFill patternType="solid">
        <fgColor rgb="FFCCECFF"/>
        <bgColor indexed="64"/>
      </patternFill>
    </fill>
    <fill>
      <patternFill patternType="solid">
        <fgColor rgb="FFD0CECE"/>
        <bgColor indexed="64"/>
      </patternFill>
    </fill>
    <fill>
      <patternFill patternType="solid">
        <fgColor theme="0"/>
        <bgColor indexed="64"/>
      </patternFill>
    </fill>
    <fill>
      <patternFill patternType="solid">
        <fgColor theme="0" tint="-0.14999847407452621"/>
        <bgColor indexed="64"/>
      </patternFill>
    </fill>
    <fill>
      <patternFill patternType="solid">
        <fgColor rgb="FF00602B"/>
        <bgColor indexed="64"/>
      </patternFill>
    </fill>
  </fills>
  <borders count="29">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s>
  <cellStyleXfs count="35">
    <xf numFmtId="0" fontId="0" fillId="0" borderId="0">
      <alignment vertical="center"/>
    </xf>
    <xf numFmtId="9" fontId="30"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0" fontId="31" fillId="0" borderId="0">
      <alignment vertical="center"/>
    </xf>
    <xf numFmtId="9" fontId="7" fillId="0" borderId="0" applyFont="0" applyFill="0" applyBorder="0" applyAlignment="0" applyProtection="0">
      <alignment vertical="center"/>
    </xf>
    <xf numFmtId="0" fontId="47" fillId="0" borderId="0"/>
    <xf numFmtId="9" fontId="5" fillId="0" borderId="0" applyFont="0" applyFill="0" applyBorder="0" applyAlignment="0" applyProtection="0">
      <alignment vertical="center"/>
    </xf>
    <xf numFmtId="38" fontId="47" fillId="0" borderId="0" applyFont="0" applyFill="0" applyBorder="0" applyAlignment="0" applyProtection="0">
      <alignment vertical="center"/>
    </xf>
    <xf numFmtId="9"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50" fillId="0" borderId="0">
      <alignment vertical="center"/>
    </xf>
    <xf numFmtId="0" fontId="3" fillId="0" borderId="0">
      <alignment vertical="center"/>
    </xf>
    <xf numFmtId="9" fontId="3"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38" fontId="51" fillId="0" borderId="0" applyFont="0" applyFill="0" applyBorder="0" applyAlignment="0" applyProtection="0">
      <alignment vertical="center"/>
    </xf>
    <xf numFmtId="38" fontId="51" fillId="0" borderId="0" applyFont="0" applyFill="0" applyBorder="0" applyAlignment="0" applyProtection="0">
      <alignment vertical="center"/>
    </xf>
    <xf numFmtId="0" fontId="50" fillId="0" borderId="0">
      <alignment vertical="center"/>
    </xf>
    <xf numFmtId="0" fontId="50" fillId="0" borderId="0">
      <alignment vertical="center"/>
    </xf>
    <xf numFmtId="0" fontId="2" fillId="0" borderId="0">
      <alignment vertical="center"/>
    </xf>
    <xf numFmtId="0" fontId="50" fillId="0" borderId="0">
      <alignment vertical="center"/>
    </xf>
    <xf numFmtId="0" fontId="51" fillId="0" borderId="0">
      <alignment vertical="center"/>
    </xf>
    <xf numFmtId="0" fontId="50" fillId="0" borderId="0">
      <alignment vertical="center"/>
    </xf>
    <xf numFmtId="0" fontId="1" fillId="0" borderId="0">
      <alignment vertical="center"/>
    </xf>
  </cellStyleXfs>
  <cellXfs count="240">
    <xf numFmtId="0" fontId="0" fillId="0" borderId="0" xfId="0">
      <alignment vertical="center"/>
    </xf>
    <xf numFmtId="0" fontId="8" fillId="0" borderId="0" xfId="5" applyFont="1" applyAlignment="1">
      <alignment horizontal="center" vertical="center" wrapText="1"/>
    </xf>
    <xf numFmtId="0" fontId="10" fillId="0" borderId="0" xfId="5" applyFont="1" applyAlignment="1">
      <alignment vertical="center" shrinkToFit="1"/>
    </xf>
    <xf numFmtId="0" fontId="10" fillId="0" borderId="0" xfId="5" applyFont="1" applyAlignment="1">
      <alignment vertical="center" wrapText="1"/>
    </xf>
    <xf numFmtId="176" fontId="10" fillId="0" borderId="0" xfId="5" applyNumberFormat="1" applyFont="1" applyAlignment="1">
      <alignment horizontal="right" vertical="center"/>
    </xf>
    <xf numFmtId="177" fontId="10" fillId="0" borderId="0" xfId="5" applyNumberFormat="1" applyFont="1" applyAlignment="1">
      <alignment horizontal="right" vertical="center" shrinkToFit="1"/>
    </xf>
    <xf numFmtId="0" fontId="11" fillId="0" borderId="0" xfId="5" applyFont="1" applyAlignment="1">
      <alignment vertical="center" wrapText="1"/>
    </xf>
    <xf numFmtId="0" fontId="15" fillId="0" borderId="0" xfId="5" applyFont="1" applyAlignment="1">
      <alignment vertical="center" wrapText="1" shrinkToFit="1"/>
    </xf>
    <xf numFmtId="0" fontId="10" fillId="0" borderId="0" xfId="5" applyFont="1" applyAlignment="1">
      <alignment horizontal="center" vertical="center" wrapText="1"/>
    </xf>
    <xf numFmtId="0" fontId="16" fillId="0" borderId="0" xfId="5" applyFont="1" applyAlignment="1">
      <alignment vertical="center" wrapText="1" shrinkToFit="1"/>
    </xf>
    <xf numFmtId="0" fontId="17" fillId="0" borderId="0" xfId="5" applyFont="1" applyAlignment="1">
      <alignment vertical="center" wrapText="1" shrinkToFit="1"/>
    </xf>
    <xf numFmtId="0" fontId="18" fillId="0" borderId="0" xfId="5" applyFont="1" applyAlignment="1">
      <alignment horizontal="center" vertical="center" wrapText="1"/>
    </xf>
    <xf numFmtId="0" fontId="19" fillId="0" borderId="0" xfId="5" applyFont="1" applyAlignment="1">
      <alignment vertical="center" wrapText="1" shrinkToFit="1"/>
    </xf>
    <xf numFmtId="0" fontId="19" fillId="0" borderId="1" xfId="5" applyFont="1" applyBorder="1" applyAlignment="1">
      <alignment vertical="center"/>
    </xf>
    <xf numFmtId="0" fontId="19" fillId="0" borderId="1" xfId="5" applyFont="1" applyBorder="1" applyAlignment="1">
      <alignment horizontal="left" vertical="center"/>
    </xf>
    <xf numFmtId="0" fontId="19" fillId="0" borderId="2" xfId="5" applyFont="1" applyBorder="1" applyAlignment="1">
      <alignment horizontal="left" vertical="center"/>
    </xf>
    <xf numFmtId="0" fontId="19" fillId="0" borderId="0" xfId="5" applyFont="1" applyBorder="1" applyAlignment="1">
      <alignment vertical="center"/>
    </xf>
    <xf numFmtId="0" fontId="19" fillId="0" borderId="2" xfId="5" applyFont="1" applyBorder="1" applyAlignment="1">
      <alignment vertical="center"/>
    </xf>
    <xf numFmtId="0" fontId="19" fillId="0" borderId="0" xfId="5" applyFont="1" applyBorder="1" applyAlignment="1">
      <alignment vertical="center" wrapText="1" shrinkToFit="1"/>
    </xf>
    <xf numFmtId="0" fontId="20" fillId="0" borderId="0" xfId="5" applyFont="1" applyAlignment="1">
      <alignment vertical="center" wrapText="1" shrinkToFit="1"/>
    </xf>
    <xf numFmtId="0" fontId="20" fillId="0" borderId="0" xfId="5" applyFont="1" applyAlignment="1">
      <alignment vertical="center"/>
    </xf>
    <xf numFmtId="0" fontId="10" fillId="0" borderId="3" xfId="5" applyFont="1" applyBorder="1" applyAlignment="1">
      <alignment vertical="center"/>
    </xf>
    <xf numFmtId="0" fontId="10" fillId="0" borderId="4" xfId="5" applyFont="1" applyBorder="1" applyAlignment="1">
      <alignment vertical="center"/>
    </xf>
    <xf numFmtId="0" fontId="8" fillId="0" borderId="0" xfId="5" applyFont="1" applyBorder="1" applyAlignment="1">
      <alignment horizontal="center" vertical="center" wrapText="1"/>
    </xf>
    <xf numFmtId="0" fontId="10" fillId="0" borderId="0" xfId="5" applyFont="1" applyBorder="1" applyAlignment="1">
      <alignment horizontal="left" vertical="center" wrapText="1" shrinkToFit="1"/>
    </xf>
    <xf numFmtId="0" fontId="10" fillId="0" borderId="0" xfId="5" applyFont="1" applyBorder="1" applyAlignment="1">
      <alignment horizontal="left" vertical="center" shrinkToFit="1"/>
    </xf>
    <xf numFmtId="0" fontId="10" fillId="0" borderId="0" xfId="5" applyFont="1" applyBorder="1" applyAlignment="1">
      <alignment vertical="center"/>
    </xf>
    <xf numFmtId="0" fontId="10" fillId="0" borderId="0" xfId="5" applyFont="1" applyFill="1" applyBorder="1">
      <alignment vertical="center"/>
    </xf>
    <xf numFmtId="0" fontId="10" fillId="0" borderId="0" xfId="5" applyNumberFormat="1" applyFont="1" applyFill="1" applyBorder="1">
      <alignment vertical="center"/>
    </xf>
    <xf numFmtId="0" fontId="11" fillId="0" borderId="0" xfId="5" applyFont="1" applyFill="1" applyBorder="1" applyAlignment="1">
      <alignment vertical="center" wrapText="1"/>
    </xf>
    <xf numFmtId="0" fontId="19" fillId="0" borderId="0" xfId="5" applyFont="1" applyFill="1" applyBorder="1" applyAlignment="1">
      <alignment wrapText="1"/>
    </xf>
    <xf numFmtId="0" fontId="19" fillId="0" borderId="0" xfId="5" applyFont="1" applyFill="1" applyBorder="1" applyAlignment="1">
      <alignment horizontal="left" vertical="center"/>
    </xf>
    <xf numFmtId="0" fontId="19" fillId="0" borderId="0" xfId="5" applyFont="1" applyFill="1" applyBorder="1" applyAlignment="1">
      <alignment horizontal="left" vertical="center" shrinkToFit="1"/>
    </xf>
    <xf numFmtId="177" fontId="10" fillId="0" borderId="0" xfId="5" applyNumberFormat="1" applyFont="1" applyFill="1" applyBorder="1" applyAlignment="1">
      <alignment vertical="center" shrinkToFit="1"/>
    </xf>
    <xf numFmtId="0" fontId="10" fillId="0" borderId="0" xfId="5" applyFont="1" applyFill="1" applyBorder="1" applyAlignment="1">
      <alignment horizontal="center" vertical="center"/>
    </xf>
    <xf numFmtId="0" fontId="19" fillId="0" borderId="0" xfId="5" applyFont="1" applyFill="1" applyBorder="1" applyAlignment="1">
      <alignment horizontal="left" wrapText="1"/>
    </xf>
    <xf numFmtId="0" fontId="10" fillId="0" borderId="0" xfId="5" applyFont="1" applyBorder="1">
      <alignment vertical="center"/>
    </xf>
    <xf numFmtId="0" fontId="19" fillId="0" borderId="0" xfId="5" applyFont="1" applyFill="1" applyBorder="1" applyAlignment="1">
      <alignment horizontal="left"/>
    </xf>
    <xf numFmtId="176" fontId="10" fillId="0" borderId="0" xfId="5" applyNumberFormat="1" applyFont="1" applyFill="1" applyBorder="1" applyAlignment="1">
      <alignment horizontal="right" vertical="center"/>
    </xf>
    <xf numFmtId="177" fontId="10" fillId="0" borderId="0" xfId="5" applyNumberFormat="1" applyFont="1" applyFill="1" applyBorder="1" applyAlignment="1">
      <alignment horizontal="right" vertical="center" shrinkToFit="1"/>
    </xf>
    <xf numFmtId="0" fontId="32" fillId="0" borderId="0" xfId="5" applyFont="1" applyFill="1" applyAlignment="1">
      <alignment vertical="center" wrapText="1"/>
    </xf>
    <xf numFmtId="0" fontId="34" fillId="2" borderId="0" xfId="5" applyFont="1" applyFill="1">
      <alignment vertical="center"/>
    </xf>
    <xf numFmtId="0" fontId="10" fillId="0" borderId="0" xfId="5" applyFont="1">
      <alignment vertical="center"/>
    </xf>
    <xf numFmtId="0" fontId="22" fillId="0" borderId="8" xfId="5" applyFont="1" applyBorder="1" applyAlignment="1">
      <alignment vertical="center" shrinkToFit="1"/>
    </xf>
    <xf numFmtId="0" fontId="23" fillId="3" borderId="8" xfId="5" applyFont="1" applyFill="1" applyBorder="1" applyAlignment="1">
      <alignment vertical="center" wrapText="1"/>
    </xf>
    <xf numFmtId="0" fontId="22" fillId="0" borderId="8" xfId="5" applyFont="1" applyFill="1" applyBorder="1" applyAlignment="1">
      <alignment vertical="center" wrapText="1"/>
    </xf>
    <xf numFmtId="0" fontId="22" fillId="0" borderId="8" xfId="5" applyFont="1" applyFill="1" applyBorder="1" applyAlignment="1">
      <alignment vertical="center" wrapText="1" shrinkToFit="1"/>
    </xf>
    <xf numFmtId="176" fontId="22" fillId="0" borderId="8" xfId="5" applyNumberFormat="1" applyFont="1" applyFill="1" applyBorder="1" applyAlignment="1">
      <alignment horizontal="right" vertical="center"/>
    </xf>
    <xf numFmtId="177" fontId="22" fillId="0" borderId="8" xfId="5" applyNumberFormat="1" applyFont="1" applyFill="1" applyBorder="1" applyAlignment="1">
      <alignment horizontal="right" vertical="center" shrinkToFit="1"/>
    </xf>
    <xf numFmtId="0" fontId="22" fillId="0" borderId="8" xfId="5" applyFont="1" applyBorder="1" applyAlignment="1">
      <alignment horizontal="center" vertical="center"/>
    </xf>
    <xf numFmtId="179" fontId="22" fillId="0" borderId="8" xfId="5" applyNumberFormat="1" applyFont="1" applyBorder="1" applyAlignment="1">
      <alignment vertical="center" shrinkToFit="1"/>
    </xf>
    <xf numFmtId="0" fontId="35" fillId="0" borderId="0" xfId="5" applyFont="1">
      <alignment vertical="center"/>
    </xf>
    <xf numFmtId="0" fontId="8" fillId="0" borderId="0" xfId="5" applyFont="1" applyAlignment="1">
      <alignment vertical="center" wrapText="1"/>
    </xf>
    <xf numFmtId="0" fontId="36" fillId="0" borderId="0" xfId="5" applyFont="1" applyAlignment="1">
      <alignment vertical="center" wrapText="1"/>
    </xf>
    <xf numFmtId="0" fontId="23" fillId="4" borderId="8" xfId="5" applyFont="1" applyFill="1" applyBorder="1" applyAlignment="1">
      <alignment vertical="center" wrapText="1"/>
    </xf>
    <xf numFmtId="0" fontId="23" fillId="5" borderId="8" xfId="5" applyFont="1" applyFill="1" applyBorder="1" applyAlignment="1">
      <alignment vertical="center" wrapText="1"/>
    </xf>
    <xf numFmtId="0" fontId="23" fillId="6" borderId="8" xfId="5" applyFont="1" applyFill="1" applyBorder="1" applyAlignment="1">
      <alignment vertical="center" wrapText="1"/>
    </xf>
    <xf numFmtId="0" fontId="23" fillId="7" borderId="8" xfId="5" applyFont="1" applyFill="1" applyBorder="1" applyAlignment="1">
      <alignment vertical="center" wrapText="1"/>
    </xf>
    <xf numFmtId="0" fontId="23" fillId="9" borderId="8" xfId="5" applyFont="1" applyFill="1" applyBorder="1" applyAlignment="1">
      <alignment vertical="center" wrapText="1"/>
    </xf>
    <xf numFmtId="0" fontId="23" fillId="10" borderId="8" xfId="5" applyFont="1" applyFill="1" applyBorder="1" applyAlignment="1">
      <alignment vertical="center" wrapText="1"/>
    </xf>
    <xf numFmtId="0" fontId="23" fillId="11" borderId="8" xfId="5" applyFont="1" applyFill="1" applyBorder="1" applyAlignment="1">
      <alignment vertical="center" wrapText="1"/>
    </xf>
    <xf numFmtId="0" fontId="23" fillId="12" borderId="8" xfId="5" applyFont="1" applyFill="1" applyBorder="1" applyAlignment="1">
      <alignment vertical="center" wrapText="1"/>
    </xf>
    <xf numFmtId="0" fontId="23" fillId="13" borderId="8" xfId="5" applyFont="1" applyFill="1" applyBorder="1" applyAlignment="1">
      <alignment vertical="center" wrapText="1"/>
    </xf>
    <xf numFmtId="0" fontId="23" fillId="14" borderId="8" xfId="5" applyFont="1" applyFill="1" applyBorder="1" applyAlignment="1">
      <alignment vertical="center" wrapText="1"/>
    </xf>
    <xf numFmtId="0" fontId="23" fillId="15" borderId="8" xfId="5" applyFont="1" applyFill="1" applyBorder="1" applyAlignment="1">
      <alignment vertical="center" wrapText="1"/>
    </xf>
    <xf numFmtId="0" fontId="23" fillId="16" borderId="8" xfId="5" applyFont="1" applyFill="1" applyBorder="1" applyAlignment="1">
      <alignment vertical="center" wrapText="1"/>
    </xf>
    <xf numFmtId="0" fontId="23" fillId="17" borderId="8" xfId="5" applyFont="1" applyFill="1" applyBorder="1" applyAlignment="1">
      <alignment vertical="center" wrapText="1"/>
    </xf>
    <xf numFmtId="0" fontId="10" fillId="0" borderId="0" xfId="5" applyFont="1" applyAlignment="1">
      <alignment horizontal="center" vertical="center"/>
    </xf>
    <xf numFmtId="0" fontId="10" fillId="0" borderId="0" xfId="5" applyNumberFormat="1" applyFont="1">
      <alignment vertical="center"/>
    </xf>
    <xf numFmtId="176" fontId="33" fillId="2" borderId="8" xfId="5" applyNumberFormat="1" applyFont="1" applyFill="1" applyBorder="1" applyAlignment="1">
      <alignment horizontal="center" vertical="center" wrapText="1"/>
    </xf>
    <xf numFmtId="0" fontId="22" fillId="0" borderId="0" xfId="5" applyFont="1" applyFill="1" applyBorder="1">
      <alignment vertical="center"/>
    </xf>
    <xf numFmtId="0" fontId="22" fillId="0" borderId="0" xfId="5" applyFont="1" applyBorder="1">
      <alignment vertical="center"/>
    </xf>
    <xf numFmtId="0" fontId="22" fillId="0" borderId="0" xfId="5" applyFont="1">
      <alignment vertical="center"/>
    </xf>
    <xf numFmtId="0" fontId="22" fillId="0" borderId="0" xfId="5" applyFont="1" applyBorder="1" applyAlignment="1"/>
    <xf numFmtId="0" fontId="22" fillId="0" borderId="0" xfId="5" applyFont="1" applyBorder="1" applyAlignment="1">
      <alignment wrapText="1"/>
    </xf>
    <xf numFmtId="0" fontId="40" fillId="0" borderId="0" xfId="0" applyFont="1">
      <alignment vertical="center"/>
    </xf>
    <xf numFmtId="186" fontId="22" fillId="0" borderId="8" xfId="3" applyNumberFormat="1" applyFont="1" applyBorder="1">
      <alignment vertical="center"/>
    </xf>
    <xf numFmtId="0" fontId="11" fillId="0" borderId="8" xfId="5" applyFont="1" applyBorder="1" applyAlignment="1">
      <alignment vertical="center" wrapText="1"/>
    </xf>
    <xf numFmtId="0" fontId="28" fillId="0" borderId="8" xfId="5" applyFont="1" applyBorder="1" applyAlignment="1">
      <alignment vertical="center" wrapText="1"/>
    </xf>
    <xf numFmtId="0" fontId="21" fillId="0" borderId="8" xfId="5" applyFont="1" applyBorder="1" applyAlignment="1">
      <alignment vertical="center" wrapText="1"/>
    </xf>
    <xf numFmtId="0" fontId="22" fillId="0" borderId="8" xfId="5" applyFont="1" applyBorder="1">
      <alignment vertical="center"/>
    </xf>
    <xf numFmtId="0" fontId="37" fillId="0" borderId="0" xfId="5" applyFont="1">
      <alignment vertical="center"/>
    </xf>
    <xf numFmtId="0" fontId="37" fillId="0" borderId="0" xfId="5" applyFont="1" applyBorder="1" applyAlignment="1">
      <alignment vertical="center" wrapText="1"/>
    </xf>
    <xf numFmtId="0" fontId="37" fillId="0" borderId="0" xfId="5" applyFont="1" applyFill="1" applyBorder="1">
      <alignment vertical="center"/>
    </xf>
    <xf numFmtId="0" fontId="37" fillId="0" borderId="0" xfId="5" applyFont="1" applyBorder="1">
      <alignment vertical="center"/>
    </xf>
    <xf numFmtId="0" fontId="37" fillId="2" borderId="0" xfId="5" applyFont="1" applyFill="1">
      <alignment vertical="center"/>
    </xf>
    <xf numFmtId="0" fontId="43" fillId="0" borderId="0" xfId="5" applyFont="1" applyAlignment="1">
      <alignment vertical="center" wrapText="1"/>
    </xf>
    <xf numFmtId="179" fontId="22" fillId="0" borderId="8" xfId="5" applyNumberFormat="1" applyFont="1" applyFill="1" applyBorder="1" applyAlignment="1">
      <alignment vertical="center" shrinkToFit="1"/>
    </xf>
    <xf numFmtId="10" fontId="22" fillId="0" borderId="0" xfId="1" applyNumberFormat="1" applyFont="1" applyFill="1" applyBorder="1">
      <alignment vertical="center"/>
    </xf>
    <xf numFmtId="10" fontId="22" fillId="0" borderId="0" xfId="1" applyNumberFormat="1" applyFont="1" applyBorder="1">
      <alignment vertical="center"/>
    </xf>
    <xf numFmtId="10" fontId="22" fillId="0" borderId="8" xfId="1" applyNumberFormat="1" applyFont="1" applyBorder="1">
      <alignment vertical="center"/>
    </xf>
    <xf numFmtId="10" fontId="22" fillId="0" borderId="0" xfId="1" applyNumberFormat="1" applyFont="1">
      <alignment vertical="center"/>
    </xf>
    <xf numFmtId="0" fontId="34" fillId="0" borderId="0" xfId="5" applyFont="1">
      <alignment vertical="center"/>
    </xf>
    <xf numFmtId="0" fontId="33" fillId="2" borderId="8" xfId="5" applyFont="1" applyFill="1" applyBorder="1" applyAlignment="1">
      <alignment horizontal="center" vertical="center" wrapText="1"/>
    </xf>
    <xf numFmtId="0" fontId="33" fillId="2" borderId="8" xfId="5" applyFont="1" applyFill="1" applyBorder="1" applyAlignment="1">
      <alignment horizontal="center" vertical="center"/>
    </xf>
    <xf numFmtId="177" fontId="33" fillId="2" borderId="8" xfId="5" applyNumberFormat="1" applyFont="1" applyFill="1" applyBorder="1" applyAlignment="1">
      <alignment horizontal="center" vertical="center" wrapText="1"/>
    </xf>
    <xf numFmtId="176" fontId="42" fillId="2" borderId="8" xfId="5" applyNumberFormat="1" applyFont="1" applyFill="1" applyBorder="1" applyAlignment="1">
      <alignment horizontal="center" vertical="center" textRotation="255" wrapText="1"/>
    </xf>
    <xf numFmtId="0" fontId="33" fillId="2" borderId="8" xfId="5" applyNumberFormat="1" applyFont="1" applyFill="1" applyBorder="1" applyAlignment="1">
      <alignment horizontal="center" vertical="center" wrapText="1"/>
    </xf>
    <xf numFmtId="0" fontId="38" fillId="2" borderId="8" xfId="5" applyFont="1" applyFill="1" applyBorder="1" applyAlignment="1">
      <alignment horizontal="center" vertical="center" wrapText="1"/>
    </xf>
    <xf numFmtId="179" fontId="10" fillId="0" borderId="0" xfId="5" applyNumberFormat="1" applyFont="1">
      <alignment vertical="center"/>
    </xf>
    <xf numFmtId="0" fontId="19" fillId="0" borderId="0" xfId="5" applyFont="1" applyAlignment="1">
      <alignment vertical="center"/>
    </xf>
    <xf numFmtId="0" fontId="19" fillId="0" borderId="0" xfId="5" applyFont="1" applyAlignment="1">
      <alignment horizontal="left" vertical="center"/>
    </xf>
    <xf numFmtId="0" fontId="17" fillId="0" borderId="0" xfId="5" applyFont="1" applyAlignment="1">
      <alignment horizontal="center" vertical="center" wrapText="1"/>
    </xf>
    <xf numFmtId="0" fontId="10" fillId="0" borderId="0" xfId="5" applyFont="1" applyAlignment="1">
      <alignment vertical="center" wrapText="1" shrinkToFit="1"/>
    </xf>
    <xf numFmtId="0" fontId="10" fillId="0" borderId="0" xfId="5" applyFont="1" applyAlignment="1">
      <alignment vertical="center"/>
    </xf>
    <xf numFmtId="0" fontId="10" fillId="0" borderId="0" xfId="5" applyFont="1" applyBorder="1" applyAlignment="1">
      <alignment vertical="center" wrapText="1" shrinkToFit="1"/>
    </xf>
    <xf numFmtId="0" fontId="40" fillId="5" borderId="0" xfId="0" applyFont="1" applyFill="1">
      <alignment vertical="center"/>
    </xf>
    <xf numFmtId="0" fontId="10" fillId="0" borderId="0" xfId="5" applyFont="1" applyAlignment="1">
      <alignment vertical="center" wrapText="1" shrinkToFit="1"/>
    </xf>
    <xf numFmtId="0" fontId="10" fillId="0" borderId="0" xfId="5" applyFont="1" applyAlignment="1">
      <alignment vertical="center"/>
    </xf>
    <xf numFmtId="0" fontId="10" fillId="0" borderId="0" xfId="5" applyFont="1" applyBorder="1" applyAlignment="1">
      <alignment vertical="center" wrapText="1" shrinkToFit="1"/>
    </xf>
    <xf numFmtId="186" fontId="37" fillId="0" borderId="0" xfId="5" applyNumberFormat="1" applyFont="1">
      <alignment vertical="center"/>
    </xf>
    <xf numFmtId="0" fontId="45" fillId="0" borderId="0" xfId="5" applyFont="1">
      <alignment vertical="center"/>
    </xf>
    <xf numFmtId="0" fontId="44" fillId="0" borderId="0" xfId="5" applyFont="1">
      <alignment vertical="center"/>
    </xf>
    <xf numFmtId="179" fontId="45" fillId="0" borderId="0" xfId="5" applyNumberFormat="1" applyFont="1">
      <alignment vertical="center"/>
    </xf>
    <xf numFmtId="0" fontId="48" fillId="0" borderId="0" xfId="5" applyFont="1" applyFill="1" applyBorder="1">
      <alignment vertical="center"/>
    </xf>
    <xf numFmtId="0" fontId="48" fillId="0" borderId="0" xfId="5" applyFont="1" applyFill="1" applyBorder="1" applyAlignment="1">
      <alignment vertical="center" shrinkToFit="1"/>
    </xf>
    <xf numFmtId="0" fontId="10" fillId="0" borderId="0" xfId="5" applyFont="1" applyFill="1">
      <alignment vertical="center"/>
    </xf>
    <xf numFmtId="186" fontId="22" fillId="0" borderId="8" xfId="3" applyNumberFormat="1" applyFont="1" applyFill="1" applyBorder="1">
      <alignment vertical="center"/>
    </xf>
    <xf numFmtId="0" fontId="11" fillId="0" borderId="8" xfId="5" applyFont="1" applyFill="1" applyBorder="1" applyAlignment="1">
      <alignment vertical="center" wrapText="1"/>
    </xf>
    <xf numFmtId="0" fontId="11" fillId="0" borderId="0" xfId="5" applyFont="1" applyFill="1">
      <alignment vertical="center"/>
    </xf>
    <xf numFmtId="179" fontId="10" fillId="0" borderId="0" xfId="5" applyNumberFormat="1" applyFont="1" applyFill="1">
      <alignment vertical="center"/>
    </xf>
    <xf numFmtId="0" fontId="10" fillId="0" borderId="8" xfId="5" applyFont="1" applyBorder="1" applyAlignment="1">
      <alignment vertical="center" wrapText="1" shrinkToFit="1"/>
    </xf>
    <xf numFmtId="0" fontId="10" fillId="0" borderId="6" xfId="5" applyFont="1" applyBorder="1" applyAlignment="1">
      <alignment vertical="center" wrapText="1" shrinkToFit="1"/>
    </xf>
    <xf numFmtId="0" fontId="10" fillId="0" borderId="0" xfId="5" applyFont="1" applyBorder="1" applyAlignment="1">
      <alignment vertical="center" wrapText="1" shrinkToFit="1"/>
    </xf>
    <xf numFmtId="0" fontId="10" fillId="0" borderId="7" xfId="5" applyFont="1" applyBorder="1" applyAlignment="1">
      <alignment vertical="center" wrapText="1" shrinkToFit="1"/>
    </xf>
    <xf numFmtId="0" fontId="10" fillId="0" borderId="9" xfId="5" applyFont="1" applyBorder="1" applyAlignment="1">
      <alignment vertical="center" wrapText="1" shrinkToFit="1"/>
    </xf>
    <xf numFmtId="0" fontId="10" fillId="0" borderId="4" xfId="5" applyFont="1" applyBorder="1" applyAlignment="1">
      <alignment vertical="center" wrapText="1" shrinkToFit="1"/>
    </xf>
    <xf numFmtId="0" fontId="10" fillId="0" borderId="5" xfId="5" applyFont="1" applyBorder="1" applyAlignment="1">
      <alignment vertical="center" wrapText="1" shrinkToFit="1"/>
    </xf>
    <xf numFmtId="0" fontId="10" fillId="0" borderId="0" xfId="5" applyFont="1" applyAlignment="1">
      <alignment vertical="center" wrapText="1" shrinkToFit="1"/>
    </xf>
    <xf numFmtId="0" fontId="10" fillId="0" borderId="0" xfId="5" applyFont="1" applyAlignment="1">
      <alignment vertical="center"/>
    </xf>
    <xf numFmtId="0" fontId="52" fillId="0" borderId="0" xfId="5" applyFont="1">
      <alignment vertical="center"/>
    </xf>
    <xf numFmtId="0" fontId="53" fillId="0" borderId="0" xfId="5" applyFont="1">
      <alignment vertical="center"/>
    </xf>
    <xf numFmtId="179" fontId="53" fillId="0" borderId="0" xfId="5" applyNumberFormat="1" applyFont="1">
      <alignment vertical="center"/>
    </xf>
    <xf numFmtId="0" fontId="54" fillId="0" borderId="0" xfId="5" applyFont="1">
      <alignment vertical="center"/>
    </xf>
    <xf numFmtId="0" fontId="22" fillId="0" borderId="8" xfId="5" applyFont="1" applyBorder="1" applyAlignment="1">
      <alignment vertical="center" wrapText="1"/>
    </xf>
    <xf numFmtId="176" fontId="22" fillId="0" borderId="8" xfId="5" applyNumberFormat="1" applyFont="1" applyBorder="1" applyAlignment="1">
      <alignment horizontal="right" vertical="center"/>
    </xf>
    <xf numFmtId="177" fontId="22" fillId="0" borderId="8" xfId="5" applyNumberFormat="1" applyFont="1" applyBorder="1" applyAlignment="1">
      <alignment horizontal="right" vertical="center" shrinkToFit="1"/>
    </xf>
    <xf numFmtId="0" fontId="22" fillId="0" borderId="8" xfId="5" applyNumberFormat="1" applyFont="1" applyFill="1" applyBorder="1" applyAlignment="1">
      <alignment vertical="center" wrapText="1"/>
    </xf>
    <xf numFmtId="178" fontId="22" fillId="0" borderId="8" xfId="5" applyNumberFormat="1" applyFont="1" applyFill="1" applyBorder="1" applyAlignment="1">
      <alignment vertical="center" wrapText="1" shrinkToFit="1"/>
    </xf>
    <xf numFmtId="178" fontId="22" fillId="0" borderId="8" xfId="3" applyNumberFormat="1" applyFont="1" applyFill="1" applyBorder="1" applyAlignment="1">
      <alignment horizontal="right" vertical="center" shrinkToFit="1"/>
    </xf>
    <xf numFmtId="177" fontId="22" fillId="0" borderId="8" xfId="5" applyNumberFormat="1" applyFont="1" applyFill="1" applyBorder="1" applyAlignment="1">
      <alignment horizontal="center" vertical="center" shrinkToFit="1"/>
    </xf>
    <xf numFmtId="176" fontId="22" fillId="0" borderId="8" xfId="5" applyNumberFormat="1" applyFont="1" applyFill="1" applyBorder="1" applyAlignment="1">
      <alignment horizontal="center" vertical="center"/>
    </xf>
    <xf numFmtId="0" fontId="22" fillId="0" borderId="8" xfId="5" applyFont="1" applyFill="1" applyBorder="1" applyAlignment="1">
      <alignment horizontal="center" vertical="center"/>
    </xf>
    <xf numFmtId="180" fontId="22" fillId="0" borderId="8" xfId="5" applyNumberFormat="1" applyFont="1" applyFill="1" applyBorder="1" applyAlignment="1">
      <alignment vertical="center" shrinkToFit="1"/>
    </xf>
    <xf numFmtId="0" fontId="22" fillId="0" borderId="8" xfId="5" applyFont="1" applyBorder="1" applyAlignment="1">
      <alignment vertical="center" wrapText="1" shrinkToFit="1"/>
    </xf>
    <xf numFmtId="176" fontId="22" fillId="0" borderId="8" xfId="5" applyNumberFormat="1" applyFont="1" applyBorder="1" applyAlignment="1">
      <alignment horizontal="center" vertical="center"/>
    </xf>
    <xf numFmtId="178" fontId="22" fillId="0" borderId="8" xfId="3" applyNumberFormat="1" applyFont="1" applyBorder="1" applyAlignment="1">
      <alignment horizontal="right" vertical="center" shrinkToFit="1"/>
    </xf>
    <xf numFmtId="178" fontId="22" fillId="0" borderId="8" xfId="5" applyNumberFormat="1" applyFont="1" applyFill="1" applyBorder="1" applyAlignment="1">
      <alignment horizontal="center" vertical="center" wrapText="1" shrinkToFit="1"/>
    </xf>
    <xf numFmtId="0" fontId="55" fillId="0" borderId="8" xfId="5" applyFont="1" applyFill="1" applyBorder="1" applyAlignment="1">
      <alignment vertical="center" wrapText="1"/>
    </xf>
    <xf numFmtId="10" fontId="22" fillId="0" borderId="8" xfId="5" applyNumberFormat="1" applyFont="1" applyBorder="1">
      <alignment vertical="center"/>
    </xf>
    <xf numFmtId="176" fontId="22" fillId="19" borderId="8" xfId="5" applyNumberFormat="1" applyFont="1" applyFill="1" applyBorder="1" applyAlignment="1">
      <alignment horizontal="center" vertical="center"/>
    </xf>
    <xf numFmtId="0" fontId="22" fillId="19" borderId="8" xfId="5" applyFont="1" applyFill="1" applyBorder="1" applyAlignment="1">
      <alignment horizontal="center" vertical="center"/>
    </xf>
    <xf numFmtId="180" fontId="55" fillId="0" borderId="8" xfId="5" applyNumberFormat="1" applyFont="1" applyFill="1" applyBorder="1" applyAlignment="1">
      <alignment vertical="center" shrinkToFit="1"/>
    </xf>
    <xf numFmtId="10" fontId="22" fillId="0" borderId="8" xfId="5" applyNumberFormat="1" applyFont="1" applyBorder="1" applyAlignment="1">
      <alignment horizontal="center" vertical="center"/>
    </xf>
    <xf numFmtId="10" fontId="22" fillId="0" borderId="8" xfId="5" applyNumberFormat="1" applyFont="1" applyFill="1" applyBorder="1">
      <alignment vertical="center"/>
    </xf>
    <xf numFmtId="10" fontId="22" fillId="0" borderId="8" xfId="1" applyNumberFormat="1" applyFont="1" applyBorder="1" applyAlignment="1">
      <alignment horizontal="center" vertical="center"/>
    </xf>
    <xf numFmtId="0" fontId="23" fillId="20" borderId="8" xfId="5" applyFont="1" applyFill="1" applyBorder="1" applyAlignment="1">
      <alignment vertical="center" wrapText="1"/>
    </xf>
    <xf numFmtId="0" fontId="55" fillId="0" borderId="8" xfId="5" applyFont="1" applyFill="1" applyBorder="1" applyAlignment="1">
      <alignment vertical="center" wrapText="1" shrinkToFit="1"/>
    </xf>
    <xf numFmtId="176" fontId="55" fillId="0" borderId="8" xfId="5" applyNumberFormat="1" applyFont="1" applyFill="1" applyBorder="1" applyAlignment="1">
      <alignment horizontal="right" vertical="center"/>
    </xf>
    <xf numFmtId="178" fontId="55" fillId="0" borderId="8" xfId="3" applyNumberFormat="1" applyFont="1" applyFill="1" applyBorder="1" applyAlignment="1">
      <alignment horizontal="right" vertical="center" shrinkToFit="1"/>
    </xf>
    <xf numFmtId="177" fontId="55" fillId="0" borderId="8" xfId="5" applyNumberFormat="1" applyFont="1" applyFill="1" applyBorder="1" applyAlignment="1">
      <alignment horizontal="right" vertical="center" shrinkToFit="1"/>
    </xf>
    <xf numFmtId="0" fontId="22" fillId="0" borderId="8" xfId="0" applyFont="1" applyBorder="1" applyAlignment="1">
      <alignment vertical="center" wrapText="1"/>
    </xf>
    <xf numFmtId="0" fontId="23" fillId="8" borderId="8" xfId="5" applyFont="1" applyFill="1" applyBorder="1" applyAlignment="1">
      <alignment vertical="center" wrapText="1"/>
    </xf>
    <xf numFmtId="177" fontId="22" fillId="0" borderId="8" xfId="5" applyNumberFormat="1" applyFont="1" applyFill="1" applyBorder="1" applyAlignment="1">
      <alignment horizontal="right" vertical="center" wrapText="1" shrinkToFit="1"/>
    </xf>
    <xf numFmtId="177" fontId="22" fillId="0" borderId="8" xfId="5" applyNumberFormat="1" applyFont="1" applyFill="1" applyBorder="1" applyAlignment="1">
      <alignment horizontal="center" vertical="center" wrapText="1" shrinkToFit="1"/>
    </xf>
    <xf numFmtId="179" fontId="22" fillId="18" borderId="8" xfId="5" applyNumberFormat="1" applyFont="1" applyFill="1" applyBorder="1" applyAlignment="1">
      <alignment vertical="center" shrinkToFit="1"/>
    </xf>
    <xf numFmtId="177" fontId="22" fillId="5" borderId="8" xfId="5" applyNumberFormat="1" applyFont="1" applyFill="1" applyBorder="1" applyAlignment="1">
      <alignment horizontal="right" vertical="center" shrinkToFit="1"/>
    </xf>
    <xf numFmtId="10" fontId="55" fillId="0" borderId="8" xfId="5" applyNumberFormat="1" applyFont="1" applyBorder="1">
      <alignment vertical="center"/>
    </xf>
    <xf numFmtId="177" fontId="22" fillId="0" borderId="8" xfId="5" applyNumberFormat="1" applyFont="1" applyFill="1" applyBorder="1" applyAlignment="1">
      <alignment vertical="center" wrapText="1"/>
    </xf>
    <xf numFmtId="180" fontId="22" fillId="0" borderId="8" xfId="5" applyNumberFormat="1" applyFont="1" applyFill="1" applyBorder="1" applyAlignment="1">
      <alignment horizontal="right" vertical="center" shrinkToFit="1"/>
    </xf>
    <xf numFmtId="0" fontId="22" fillId="0" borderId="8" xfId="5" applyFont="1" applyFill="1" applyBorder="1" applyAlignment="1">
      <alignment vertical="center"/>
    </xf>
    <xf numFmtId="10" fontId="22" fillId="0" borderId="8" xfId="5" applyNumberFormat="1" applyFont="1" applyBorder="1" applyAlignment="1">
      <alignment vertical="center"/>
    </xf>
    <xf numFmtId="178" fontId="22" fillId="0" borderId="8" xfId="4" applyNumberFormat="1" applyFont="1" applyBorder="1" applyAlignment="1">
      <alignment horizontal="right" vertical="center" shrinkToFit="1"/>
    </xf>
    <xf numFmtId="0" fontId="48" fillId="0" borderId="0" xfId="5" applyFont="1">
      <alignment vertical="center"/>
    </xf>
    <xf numFmtId="179" fontId="48" fillId="0" borderId="0" xfId="5" applyNumberFormat="1" applyFont="1">
      <alignment vertical="center"/>
    </xf>
    <xf numFmtId="0" fontId="11" fillId="0" borderId="0" xfId="5" applyFont="1" applyBorder="1" applyAlignment="1">
      <alignment vertical="center" wrapText="1"/>
    </xf>
    <xf numFmtId="0" fontId="38" fillId="2" borderId="14" xfId="5" applyFont="1" applyFill="1" applyBorder="1" applyAlignment="1">
      <alignment horizontal="center" vertical="center" wrapText="1"/>
    </xf>
    <xf numFmtId="0" fontId="22" fillId="0" borderId="14" xfId="5" applyFont="1" applyFill="1" applyBorder="1" applyAlignment="1">
      <alignment vertical="center" wrapText="1"/>
    </xf>
    <xf numFmtId="0" fontId="38" fillId="2" borderId="11" xfId="5" applyFont="1" applyFill="1" applyBorder="1" applyAlignment="1">
      <alignment horizontal="center" vertical="center" wrapText="1"/>
    </xf>
    <xf numFmtId="186" fontId="22" fillId="0" borderId="11" xfId="3" applyNumberFormat="1" applyFont="1" applyBorder="1">
      <alignment vertical="center"/>
    </xf>
    <xf numFmtId="186" fontId="22" fillId="0" borderId="11" xfId="3" applyNumberFormat="1" applyFont="1" applyFill="1" applyBorder="1">
      <alignment vertical="center"/>
    </xf>
    <xf numFmtId="0" fontId="38" fillId="2" borderId="18" xfId="5" applyFont="1" applyFill="1" applyBorder="1" applyAlignment="1">
      <alignment horizontal="center" vertical="center" wrapText="1"/>
    </xf>
    <xf numFmtId="0" fontId="38" fillId="2" borderId="19" xfId="5" applyFont="1" applyFill="1" applyBorder="1" applyAlignment="1">
      <alignment horizontal="center" vertical="center" wrapText="1"/>
    </xf>
    <xf numFmtId="186" fontId="22" fillId="0" borderId="20" xfId="3" applyNumberFormat="1" applyFont="1" applyFill="1" applyBorder="1" applyAlignment="1">
      <alignment vertical="center"/>
    </xf>
    <xf numFmtId="186" fontId="22" fillId="0" borderId="21" xfId="3" applyNumberFormat="1" applyFont="1" applyBorder="1">
      <alignment vertical="center"/>
    </xf>
    <xf numFmtId="179" fontId="22" fillId="0" borderId="14" xfId="5" applyNumberFormat="1" applyFont="1" applyBorder="1">
      <alignment vertical="center"/>
    </xf>
    <xf numFmtId="10" fontId="38" fillId="2" borderId="11" xfId="1" applyNumberFormat="1" applyFont="1" applyFill="1" applyBorder="1" applyAlignment="1">
      <alignment horizontal="center" vertical="center" wrapText="1"/>
    </xf>
    <xf numFmtId="10" fontId="22" fillId="0" borderId="11" xfId="1" applyNumberFormat="1" applyFont="1" applyBorder="1">
      <alignment vertical="center"/>
    </xf>
    <xf numFmtId="10" fontId="22" fillId="0" borderId="11" xfId="1" applyNumberFormat="1" applyFont="1" applyBorder="1" applyAlignment="1">
      <alignment horizontal="center" vertical="center"/>
    </xf>
    <xf numFmtId="10" fontId="22" fillId="0" borderId="11" xfId="1" applyNumberFormat="1" applyFont="1" applyFill="1" applyBorder="1">
      <alignment vertical="center"/>
    </xf>
    <xf numFmtId="10" fontId="38" fillId="2" borderId="25" xfId="1" applyNumberFormat="1" applyFont="1" applyFill="1" applyBorder="1" applyAlignment="1">
      <alignment horizontal="center" vertical="center" wrapText="1"/>
    </xf>
    <xf numFmtId="10" fontId="22" fillId="0" borderId="26" xfId="1" applyNumberFormat="1" applyFont="1" applyBorder="1">
      <alignment vertical="center"/>
    </xf>
    <xf numFmtId="10" fontId="22" fillId="0" borderId="24" xfId="1" applyNumberFormat="1" applyFont="1" applyBorder="1">
      <alignment vertical="center"/>
    </xf>
    <xf numFmtId="186" fontId="22" fillId="0" borderId="11" xfId="3" applyNumberFormat="1" applyFont="1" applyBorder="1" applyAlignment="1">
      <alignment vertical="center" wrapText="1"/>
    </xf>
    <xf numFmtId="179" fontId="22" fillId="0" borderId="14" xfId="5" applyNumberFormat="1" applyFont="1" applyBorder="1" applyAlignment="1">
      <alignment vertical="center" shrinkToFit="1"/>
    </xf>
    <xf numFmtId="180" fontId="22" fillId="0" borderId="11" xfId="5" applyNumberFormat="1" applyFont="1" applyFill="1" applyBorder="1" applyAlignment="1">
      <alignment vertical="center" shrinkToFit="1"/>
    </xf>
    <xf numFmtId="0" fontId="22" fillId="0" borderId="14" xfId="5" applyFont="1" applyBorder="1" applyAlignment="1">
      <alignment vertical="center" wrapText="1"/>
    </xf>
    <xf numFmtId="186" fontId="22" fillId="0" borderId="22" xfId="3" applyNumberFormat="1" applyFont="1" applyFill="1" applyBorder="1" applyAlignment="1">
      <alignment vertical="center"/>
    </xf>
    <xf numFmtId="186" fontId="22" fillId="0" borderId="23" xfId="3" applyNumberFormat="1" applyFont="1" applyBorder="1">
      <alignment vertical="center"/>
    </xf>
    <xf numFmtId="0" fontId="22" fillId="0" borderId="11" xfId="5" applyFont="1" applyBorder="1">
      <alignment vertical="center"/>
    </xf>
    <xf numFmtId="0" fontId="19" fillId="0" borderId="0" xfId="5" applyFont="1" applyAlignment="1">
      <alignment vertical="center"/>
    </xf>
    <xf numFmtId="0" fontId="19" fillId="0" borderId="0" xfId="5" applyFont="1" applyAlignment="1">
      <alignment horizontal="center" vertical="center"/>
    </xf>
    <xf numFmtId="0" fontId="19" fillId="0" borderId="0" xfId="5" applyFont="1" applyAlignment="1">
      <alignment horizontal="left" vertical="center"/>
    </xf>
    <xf numFmtId="0" fontId="12" fillId="0" borderId="0" xfId="5" applyFont="1" applyAlignment="1">
      <alignment horizontal="center" vertical="center" wrapText="1" shrinkToFit="1"/>
    </xf>
    <xf numFmtId="0" fontId="14" fillId="0" borderId="0" xfId="5" applyFont="1" applyAlignment="1">
      <alignment horizontal="center" vertical="center" wrapText="1"/>
    </xf>
    <xf numFmtId="0" fontId="15" fillId="0" borderId="0" xfId="5" applyFont="1" applyAlignment="1">
      <alignment horizontal="center" vertical="center" wrapText="1"/>
    </xf>
    <xf numFmtId="0" fontId="16" fillId="0" borderId="0" xfId="5" applyFont="1" applyAlignment="1">
      <alignment horizontal="center" vertical="center" wrapText="1"/>
    </xf>
    <xf numFmtId="0" fontId="17" fillId="0" borderId="0" xfId="5" applyFont="1" applyAlignment="1">
      <alignment horizontal="center" vertical="center" wrapText="1"/>
    </xf>
    <xf numFmtId="0" fontId="10" fillId="0" borderId="0" xfId="5" applyFont="1" applyAlignment="1">
      <alignment vertical="center" wrapText="1" shrinkToFit="1"/>
    </xf>
    <xf numFmtId="0" fontId="10" fillId="0" borderId="0" xfId="5" applyFont="1" applyAlignment="1">
      <alignment vertical="center"/>
    </xf>
    <xf numFmtId="0" fontId="10" fillId="0" borderId="8" xfId="5" applyFont="1" applyBorder="1" applyAlignment="1">
      <alignment horizontal="left" vertical="center" wrapText="1" shrinkToFit="1"/>
    </xf>
    <xf numFmtId="0" fontId="10" fillId="0" borderId="8" xfId="5" applyFont="1" applyBorder="1" applyAlignment="1">
      <alignment horizontal="left" vertical="center" shrinkToFit="1"/>
    </xf>
    <xf numFmtId="0" fontId="10" fillId="0" borderId="12" xfId="5" applyFont="1" applyBorder="1" applyAlignment="1">
      <alignment horizontal="left" vertical="center" wrapText="1"/>
    </xf>
    <xf numFmtId="0" fontId="10" fillId="0" borderId="8" xfId="5" applyFont="1" applyBorder="1" applyAlignment="1">
      <alignment horizontal="left" vertical="center"/>
    </xf>
    <xf numFmtId="0" fontId="10" fillId="0" borderId="12" xfId="5" applyFont="1" applyBorder="1" applyAlignment="1">
      <alignment horizontal="left" vertical="center"/>
    </xf>
    <xf numFmtId="0" fontId="10" fillId="0" borderId="13" xfId="5" applyFont="1" applyBorder="1" applyAlignment="1">
      <alignment horizontal="left" vertical="center"/>
    </xf>
    <xf numFmtId="0" fontId="10" fillId="0" borderId="14" xfId="5" applyFont="1" applyBorder="1" applyAlignment="1">
      <alignment horizontal="left" vertical="center"/>
    </xf>
    <xf numFmtId="0" fontId="10" fillId="0" borderId="15" xfId="5" applyFont="1" applyBorder="1" applyAlignment="1">
      <alignment vertical="center" wrapText="1" shrinkToFit="1"/>
    </xf>
    <xf numFmtId="0" fontId="10" fillId="0" borderId="16" xfId="5" applyFont="1" applyBorder="1" applyAlignment="1">
      <alignment vertical="center" wrapText="1" shrinkToFit="1"/>
    </xf>
    <xf numFmtId="0" fontId="10" fillId="0" borderId="17" xfId="5" applyFont="1" applyBorder="1" applyAlignment="1">
      <alignment vertical="center" wrapText="1" shrinkToFit="1"/>
    </xf>
    <xf numFmtId="0" fontId="10" fillId="0" borderId="6" xfId="5" applyFont="1" applyBorder="1" applyAlignment="1">
      <alignment vertical="center" wrapText="1" shrinkToFit="1"/>
    </xf>
    <xf numFmtId="0" fontId="10" fillId="0" borderId="0" xfId="5" applyFont="1" applyBorder="1" applyAlignment="1">
      <alignment vertical="center" wrapText="1" shrinkToFit="1"/>
    </xf>
    <xf numFmtId="0" fontId="10" fillId="0" borderId="7" xfId="5" applyFont="1" applyBorder="1" applyAlignment="1">
      <alignment vertical="center" wrapText="1" shrinkToFit="1"/>
    </xf>
    <xf numFmtId="0" fontId="10" fillId="0" borderId="9" xfId="5" applyFont="1" applyBorder="1" applyAlignment="1">
      <alignment vertical="center" wrapText="1" shrinkToFit="1"/>
    </xf>
    <xf numFmtId="0" fontId="10" fillId="0" borderId="10" xfId="5" applyFont="1" applyBorder="1" applyAlignment="1">
      <alignment vertical="center" wrapText="1" shrinkToFit="1"/>
    </xf>
    <xf numFmtId="0" fontId="10" fillId="0" borderId="4" xfId="5" applyFont="1" applyBorder="1" applyAlignment="1">
      <alignment vertical="center" wrapText="1" shrinkToFit="1"/>
    </xf>
    <xf numFmtId="0" fontId="10" fillId="0" borderId="5" xfId="5" applyFont="1" applyBorder="1" applyAlignment="1">
      <alignment vertical="center" wrapText="1" shrinkToFit="1"/>
    </xf>
    <xf numFmtId="0" fontId="10" fillId="0" borderId="8" xfId="5" applyFont="1" applyBorder="1" applyAlignment="1">
      <alignment vertical="center" wrapText="1" shrinkToFit="1"/>
    </xf>
    <xf numFmtId="0" fontId="10" fillId="0" borderId="8" xfId="5" applyFont="1" applyBorder="1" applyAlignment="1">
      <alignment horizontal="center" vertical="center"/>
    </xf>
    <xf numFmtId="0" fontId="10" fillId="0" borderId="14" xfId="5" applyFont="1" applyBorder="1" applyAlignment="1">
      <alignment horizontal="center" vertical="center"/>
    </xf>
    <xf numFmtId="0" fontId="10" fillId="0" borderId="12" xfId="5" applyFont="1" applyBorder="1" applyAlignment="1">
      <alignment horizontal="left" vertical="center" wrapText="1" shrinkToFit="1"/>
    </xf>
    <xf numFmtId="0" fontId="10" fillId="0" borderId="8" xfId="5" applyFont="1" applyBorder="1" applyAlignment="1">
      <alignment horizontal="center" vertical="center" shrinkToFit="1"/>
    </xf>
    <xf numFmtId="0" fontId="10" fillId="0" borderId="13" xfId="5" applyFont="1" applyBorder="1" applyAlignment="1">
      <alignment horizontal="center" vertical="center"/>
    </xf>
    <xf numFmtId="0" fontId="10" fillId="0" borderId="14" xfId="5" applyFont="1" applyBorder="1" applyAlignment="1">
      <alignment horizontal="left" vertical="center" wrapText="1" shrinkToFit="1"/>
    </xf>
    <xf numFmtId="0" fontId="10" fillId="0" borderId="5" xfId="5" applyFont="1" applyBorder="1" applyAlignment="1">
      <alignment horizontal="left" vertical="center" wrapText="1" shrinkToFit="1"/>
    </xf>
    <xf numFmtId="0" fontId="10" fillId="0" borderId="11" xfId="5" applyFont="1" applyBorder="1" applyAlignment="1">
      <alignment horizontal="left" vertical="center" wrapText="1" shrinkToFit="1"/>
    </xf>
    <xf numFmtId="10" fontId="22" fillId="0" borderId="12" xfId="1" applyNumberFormat="1" applyFont="1" applyBorder="1" applyAlignment="1">
      <alignment horizontal="center" vertical="center"/>
    </xf>
    <xf numFmtId="10" fontId="22" fillId="0" borderId="13" xfId="1" applyNumberFormat="1" applyFont="1" applyBorder="1" applyAlignment="1">
      <alignment horizontal="center" vertical="center"/>
    </xf>
    <xf numFmtId="10" fontId="22" fillId="0" borderId="27" xfId="1" applyNumberFormat="1" applyFont="1" applyBorder="1" applyAlignment="1">
      <alignment horizontal="right" vertical="center"/>
    </xf>
    <xf numFmtId="10" fontId="22" fillId="0" borderId="28" xfId="1" applyNumberFormat="1" applyFont="1" applyBorder="1" applyAlignment="1">
      <alignment horizontal="right" vertical="center"/>
    </xf>
  </cellXfs>
  <cellStyles count="35">
    <cellStyle name="パーセント" xfId="1" builtinId="5"/>
    <cellStyle name="パーセント 2" xfId="2" xr:uid="{00000000-0005-0000-0000-000001000000}"/>
    <cellStyle name="パーセント 2 2" xfId="9" xr:uid="{00000000-0005-0000-0000-000002000000}"/>
    <cellStyle name="パーセント 2 2 2" xfId="16" xr:uid="{00000000-0005-0000-0000-000003000000}"/>
    <cellStyle name="パーセント 2 3" xfId="11" xr:uid="{00000000-0005-0000-0000-000004000000}"/>
    <cellStyle name="パーセント 3" xfId="7" xr:uid="{00000000-0005-0000-0000-000005000000}"/>
    <cellStyle name="パーセント 3 2" xfId="17" xr:uid="{00000000-0005-0000-0000-000006000000}"/>
    <cellStyle name="桁区切り" xfId="3" builtinId="6"/>
    <cellStyle name="桁区切り 2" xfId="13" xr:uid="{00000000-0005-0000-0000-000008000000}"/>
    <cellStyle name="桁区切り 2 2" xfId="4" xr:uid="{00000000-0005-0000-0000-000009000000}"/>
    <cellStyle name="桁区切り 3" xfId="19" xr:uid="{00000000-0005-0000-0000-00000A000000}"/>
    <cellStyle name="桁区切り 3 2" xfId="26" xr:uid="{00000000-0005-0000-0000-00000B000000}"/>
    <cellStyle name="桁区切り 4" xfId="27" xr:uid="{00000000-0005-0000-0000-00000C000000}"/>
    <cellStyle name="桁区切り 5" xfId="10" xr:uid="{00000000-0005-0000-0000-00000D000000}"/>
    <cellStyle name="標準" xfId="0" builtinId="0"/>
    <cellStyle name="標準 2" xfId="5" xr:uid="{00000000-0005-0000-0000-00000F000000}"/>
    <cellStyle name="標準 2 2" xfId="12" xr:uid="{00000000-0005-0000-0000-000010000000}"/>
    <cellStyle name="標準 2 2 2" xfId="20" xr:uid="{00000000-0005-0000-0000-000011000000}"/>
    <cellStyle name="標準 2 3" xfId="34" xr:uid="{00000000-0005-0000-0000-000012000000}"/>
    <cellStyle name="標準 3" xfId="14" xr:uid="{00000000-0005-0000-0000-000013000000}"/>
    <cellStyle name="標準 3 2" xfId="21" xr:uid="{00000000-0005-0000-0000-000014000000}"/>
    <cellStyle name="標準 3 2 10" xfId="23" xr:uid="{00000000-0005-0000-0000-000015000000}"/>
    <cellStyle name="標準 3 2 2" xfId="22" xr:uid="{00000000-0005-0000-0000-000016000000}"/>
    <cellStyle name="標準 3 2 2 2" xfId="28" xr:uid="{00000000-0005-0000-0000-000017000000}"/>
    <cellStyle name="標準 3 2 2 3" xfId="25" xr:uid="{00000000-0005-0000-0000-000018000000}"/>
    <cellStyle name="標準 3 2 2 4" xfId="29" xr:uid="{00000000-0005-0000-0000-000019000000}"/>
    <cellStyle name="標準 3 2 2 5" xfId="31" xr:uid="{00000000-0005-0000-0000-00001A000000}"/>
    <cellStyle name="標準 3 2 2 7" xfId="24" xr:uid="{00000000-0005-0000-0000-00001B000000}"/>
    <cellStyle name="標準 3 2 2 8" xfId="33" xr:uid="{00000000-0005-0000-0000-00001C000000}"/>
    <cellStyle name="標準 3 3" xfId="30" xr:uid="{00000000-0005-0000-0000-00001D000000}"/>
    <cellStyle name="標準 4" xfId="15" xr:uid="{00000000-0005-0000-0000-00001E000000}"/>
    <cellStyle name="標準 4 2" xfId="8" xr:uid="{00000000-0005-0000-0000-00001F000000}"/>
    <cellStyle name="標準 5" xfId="18" xr:uid="{00000000-0005-0000-0000-000020000000}"/>
    <cellStyle name="標準 5 2" xfId="32" xr:uid="{00000000-0005-0000-0000-000021000000}"/>
    <cellStyle name="標準 6" xfId="6" xr:uid="{00000000-0005-0000-0000-000022000000}"/>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70C0"/>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175846</xdr:colOff>
      <xdr:row>42</xdr:row>
      <xdr:rowOff>51289</xdr:rowOff>
    </xdr:from>
    <xdr:to>
      <xdr:col>33</xdr:col>
      <xdr:colOff>168201</xdr:colOff>
      <xdr:row>43</xdr:row>
      <xdr:rowOff>175847</xdr:rowOff>
    </xdr:to>
    <xdr:sp macro="" textlink="">
      <xdr:nvSpPr>
        <xdr:cNvPr id="2" name="テキスト ボックス 1" hidden="1">
          <a:extLst>
            <a:ext uri="{FF2B5EF4-FFF2-40B4-BE49-F238E27FC236}">
              <a16:creationId xmlns:a16="http://schemas.microsoft.com/office/drawing/2014/main" id="{00000000-0008-0000-0000-000002000000}"/>
            </a:ext>
          </a:extLst>
        </xdr:cNvPr>
        <xdr:cNvSpPr txBox="1"/>
      </xdr:nvSpPr>
      <xdr:spPr>
        <a:xfrm>
          <a:off x="8491171" y="10509739"/>
          <a:ext cx="1468730" cy="32458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みんなの文字ゴTTp-R" panose="020B0500000000000000" pitchFamily="50" charset="-128"/>
              <a:ea typeface="みんなの文字ゴTTp-R" panose="020B0500000000000000" pitchFamily="50" charset="-128"/>
            </a:rPr>
            <a:t>追加ページ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183173</xdr:colOff>
      <xdr:row>2</xdr:row>
      <xdr:rowOff>185266</xdr:rowOff>
    </xdr:from>
    <xdr:to>
      <xdr:col>15</xdr:col>
      <xdr:colOff>0</xdr:colOff>
      <xdr:row>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3223" y="1013941"/>
          <a:ext cx="4217377" cy="39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（注１）運動場面積に借地は含まない。</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（注２）ランニングコストは建物がある施設のみ記載。また、普通財産等は除く。</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8"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1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９"/>
      <sheetName val="ひな形"/>
      <sheetName val="記入例"/>
      <sheetName val="選択肢D"/>
      <sheetName val="点検結果提出状況D"/>
      <sheetName val="工事種類D"/>
    </sheetNames>
    <sheetDataSet>
      <sheetData sheetId="0" refreshError="1">
        <row r="36">
          <cell r="B36" t="str">
            <v>通常</v>
          </cell>
          <cell r="C36" t="str">
            <v>栃木県</v>
          </cell>
          <cell r="D36" t="str">
            <v>市町村道</v>
          </cell>
          <cell r="E36" t="str">
            <v>自歩道</v>
          </cell>
          <cell r="F36" t="str">
            <v>三重小俣通り</v>
          </cell>
          <cell r="G36" t="str">
            <v>足利市大前町葉鹿町</v>
          </cell>
          <cell r="H36">
            <v>38</v>
          </cell>
          <cell r="I36">
            <v>75000</v>
          </cell>
          <cell r="J36">
            <v>0</v>
          </cell>
          <cell r="K36">
            <v>0</v>
          </cell>
          <cell r="L36">
            <v>38</v>
          </cell>
          <cell r="M36">
            <v>75</v>
          </cell>
          <cell r="N36">
            <v>11526</v>
          </cell>
          <cell r="O36">
            <v>620</v>
          </cell>
          <cell r="P36">
            <v>96</v>
          </cell>
          <cell r="Q36" t="str">
            <v>新規</v>
          </cell>
          <cell r="R36" t="str">
            <v>通学路</v>
          </cell>
          <cell r="S36">
            <v>9</v>
          </cell>
          <cell r="T36">
            <v>9</v>
          </cell>
          <cell r="U36">
            <v>1</v>
          </cell>
          <cell r="V36">
            <v>38</v>
          </cell>
          <cell r="W36">
            <v>38</v>
          </cell>
          <cell r="X36">
            <v>6</v>
          </cell>
          <cell r="Z36">
            <v>4.3</v>
          </cell>
          <cell r="AA36">
            <v>3.5</v>
          </cell>
          <cell r="AB36">
            <v>16</v>
          </cell>
          <cell r="AC36">
            <v>199</v>
          </cell>
          <cell r="AE36">
            <v>0</v>
          </cell>
          <cell r="AF36">
            <v>1</v>
          </cell>
          <cell r="AG36">
            <v>0</v>
          </cell>
          <cell r="AH36">
            <v>0</v>
          </cell>
          <cell r="AI36">
            <v>0</v>
          </cell>
          <cell r="AJ36">
            <v>0</v>
          </cell>
          <cell r="AM36" t="str">
            <v>○</v>
          </cell>
          <cell r="AO36" t="str">
            <v>○</v>
          </cell>
          <cell r="AP36" t="str">
            <v>○</v>
          </cell>
          <cell r="AR36" t="str">
            <v>○</v>
          </cell>
          <cell r="AS36" t="str">
            <v>○</v>
          </cell>
          <cell r="AT36" t="str">
            <v>○</v>
          </cell>
          <cell r="AV36" t="str">
            <v>○</v>
          </cell>
          <cell r="AZ36" t="str">
            <v>○</v>
          </cell>
          <cell r="BF36">
            <v>8</v>
          </cell>
          <cell r="BG36">
            <v>16</v>
          </cell>
          <cell r="BJ36">
            <v>4</v>
          </cell>
          <cell r="BK36" t="str">
            <v/>
          </cell>
        </row>
        <row r="37">
          <cell r="B37" t="str">
            <v>通常</v>
          </cell>
          <cell r="C37" t="str">
            <v>栃木県</v>
          </cell>
          <cell r="D37" t="str">
            <v>市町村道</v>
          </cell>
          <cell r="E37" t="str">
            <v>自歩道</v>
          </cell>
          <cell r="F37" t="str">
            <v>２－１０号線</v>
          </cell>
          <cell r="G37" t="str">
            <v>大田原市上奥沢</v>
          </cell>
          <cell r="H37">
            <v>140</v>
          </cell>
          <cell r="I37">
            <v>30000</v>
          </cell>
          <cell r="J37">
            <v>9000</v>
          </cell>
          <cell r="K37">
            <v>4700</v>
          </cell>
          <cell r="L37">
            <v>420</v>
          </cell>
          <cell r="M37">
            <v>90</v>
          </cell>
          <cell r="N37">
            <v>3031</v>
          </cell>
          <cell r="O37">
            <v>131</v>
          </cell>
          <cell r="P37">
            <v>186</v>
          </cell>
          <cell r="Q37" t="str">
            <v>新規</v>
          </cell>
          <cell r="R37" t="str">
            <v>通学路</v>
          </cell>
          <cell r="S37">
            <v>9</v>
          </cell>
          <cell r="T37">
            <v>11</v>
          </cell>
          <cell r="U37">
            <v>3</v>
          </cell>
          <cell r="V37">
            <v>420</v>
          </cell>
          <cell r="W37">
            <v>420</v>
          </cell>
          <cell r="X37">
            <v>7</v>
          </cell>
          <cell r="Z37">
            <v>3.5</v>
          </cell>
          <cell r="AA37">
            <v>3</v>
          </cell>
          <cell r="AB37">
            <v>10.5</v>
          </cell>
          <cell r="AC37">
            <v>273</v>
          </cell>
          <cell r="AE37">
            <v>2</v>
          </cell>
          <cell r="AF37">
            <v>0</v>
          </cell>
          <cell r="AG37">
            <v>2</v>
          </cell>
          <cell r="AH37">
            <v>0</v>
          </cell>
          <cell r="AI37">
            <v>0</v>
          </cell>
          <cell r="AJ37">
            <v>0</v>
          </cell>
          <cell r="AM37" t="str">
            <v>○</v>
          </cell>
          <cell r="AP37" t="str">
            <v>○</v>
          </cell>
          <cell r="AS37" t="str">
            <v>○</v>
          </cell>
          <cell r="AT37" t="str">
            <v>○</v>
          </cell>
          <cell r="AW37" t="str">
            <v>○</v>
          </cell>
          <cell r="AZ37" t="str">
            <v>○</v>
          </cell>
          <cell r="BF37">
            <v>24</v>
          </cell>
          <cell r="BJ37">
            <v>4</v>
          </cell>
          <cell r="BK37" t="str">
            <v/>
          </cell>
        </row>
        <row r="38">
          <cell r="B38" t="str">
            <v>通常</v>
          </cell>
          <cell r="C38" t="str">
            <v>栃木県</v>
          </cell>
          <cell r="D38" t="str">
            <v>市町村道</v>
          </cell>
          <cell r="E38" t="str">
            <v>自歩道</v>
          </cell>
          <cell r="F38" t="str">
            <v>２８７号線</v>
          </cell>
          <cell r="G38" t="str">
            <v>西那須野町二区</v>
          </cell>
          <cell r="H38">
            <v>205</v>
          </cell>
          <cell r="I38">
            <v>51000</v>
          </cell>
          <cell r="J38">
            <v>3500</v>
          </cell>
          <cell r="K38">
            <v>28000</v>
          </cell>
          <cell r="L38">
            <v>265</v>
          </cell>
          <cell r="M38">
            <v>52</v>
          </cell>
          <cell r="N38">
            <v>3136</v>
          </cell>
          <cell r="O38">
            <v>152</v>
          </cell>
          <cell r="P38">
            <v>158</v>
          </cell>
          <cell r="Q38" t="str">
            <v>接続</v>
          </cell>
          <cell r="R38" t="str">
            <v>通学路</v>
          </cell>
          <cell r="S38">
            <v>8</v>
          </cell>
          <cell r="T38">
            <v>9</v>
          </cell>
          <cell r="U38">
            <v>2</v>
          </cell>
          <cell r="V38">
            <v>265</v>
          </cell>
          <cell r="W38">
            <v>265</v>
          </cell>
          <cell r="X38">
            <v>6</v>
          </cell>
          <cell r="Z38">
            <v>3.5</v>
          </cell>
          <cell r="AA38">
            <v>3</v>
          </cell>
          <cell r="AB38">
            <v>11</v>
          </cell>
          <cell r="AC38">
            <v>419</v>
          </cell>
          <cell r="AE38">
            <v>0</v>
          </cell>
          <cell r="AF38">
            <v>1</v>
          </cell>
          <cell r="AG38">
            <v>3</v>
          </cell>
          <cell r="AH38">
            <v>0</v>
          </cell>
          <cell r="AI38">
            <v>0</v>
          </cell>
          <cell r="AJ38">
            <v>0</v>
          </cell>
          <cell r="AM38" t="str">
            <v>○</v>
          </cell>
          <cell r="AP38" t="str">
            <v>○</v>
          </cell>
          <cell r="AQ38" t="str">
            <v>○</v>
          </cell>
          <cell r="AT38" t="str">
            <v>○</v>
          </cell>
          <cell r="AW38" t="str">
            <v>○</v>
          </cell>
          <cell r="AZ38" t="str">
            <v>○</v>
          </cell>
          <cell r="BF38">
            <v>0</v>
          </cell>
          <cell r="BJ38">
            <v>4</v>
          </cell>
          <cell r="BK38" t="str">
            <v/>
          </cell>
        </row>
        <row r="39">
          <cell r="B39" t="str">
            <v>通常</v>
          </cell>
          <cell r="C39" t="str">
            <v>栃木県</v>
          </cell>
          <cell r="D39" t="str">
            <v>市町村道</v>
          </cell>
          <cell r="E39" t="str">
            <v>自歩道</v>
          </cell>
          <cell r="F39" t="str">
            <v>２－１５０号線</v>
          </cell>
          <cell r="G39" t="str">
            <v>佐野市田之入町</v>
          </cell>
          <cell r="H39">
            <v>200</v>
          </cell>
          <cell r="I39">
            <v>50000</v>
          </cell>
          <cell r="J39">
            <v>35000</v>
          </cell>
          <cell r="K39">
            <v>1000</v>
          </cell>
          <cell r="L39">
            <v>1100</v>
          </cell>
          <cell r="M39">
            <v>230</v>
          </cell>
          <cell r="N39">
            <v>8394</v>
          </cell>
          <cell r="O39">
            <v>340</v>
          </cell>
          <cell r="P39">
            <v>103</v>
          </cell>
          <cell r="Q39" t="str">
            <v>接続</v>
          </cell>
          <cell r="R39" t="str">
            <v>通学路</v>
          </cell>
          <cell r="S39">
            <v>8</v>
          </cell>
          <cell r="T39">
            <v>12</v>
          </cell>
          <cell r="U39">
            <v>5</v>
          </cell>
          <cell r="V39">
            <v>1100</v>
          </cell>
          <cell r="W39">
            <v>1100</v>
          </cell>
          <cell r="X39">
            <v>6</v>
          </cell>
          <cell r="Z39">
            <v>3.5</v>
          </cell>
          <cell r="AA39">
            <v>3</v>
          </cell>
          <cell r="AB39">
            <v>10.5</v>
          </cell>
          <cell r="AC39">
            <v>38</v>
          </cell>
          <cell r="AE39">
            <v>1</v>
          </cell>
          <cell r="AF39">
            <v>1</v>
          </cell>
          <cell r="AG39">
            <v>2</v>
          </cell>
          <cell r="AH39">
            <v>0</v>
          </cell>
          <cell r="AI39">
            <v>0</v>
          </cell>
          <cell r="AJ39">
            <v>0</v>
          </cell>
          <cell r="AM39" t="str">
            <v>○</v>
          </cell>
          <cell r="AQ39" t="str">
            <v>○</v>
          </cell>
          <cell r="AT39" t="str">
            <v>○</v>
          </cell>
          <cell r="AV39" t="str">
            <v>○</v>
          </cell>
          <cell r="AZ39" t="str">
            <v>○</v>
          </cell>
          <cell r="BF39">
            <v>0</v>
          </cell>
          <cell r="BJ39">
            <v>4</v>
          </cell>
          <cell r="BK39" t="str">
            <v>短ー１</v>
          </cell>
        </row>
        <row r="40">
          <cell r="B40" t="str">
            <v>通常</v>
          </cell>
          <cell r="C40" t="str">
            <v>栃木県</v>
          </cell>
          <cell r="D40" t="str">
            <v>市町村道</v>
          </cell>
          <cell r="E40" t="str">
            <v>歩車共存道路</v>
          </cell>
          <cell r="F40" t="str">
            <v>３－１７２号線</v>
          </cell>
          <cell r="G40" t="str">
            <v>壬生町本丸</v>
          </cell>
          <cell r="H40">
            <v>148</v>
          </cell>
          <cell r="I40">
            <v>50000</v>
          </cell>
          <cell r="J40">
            <v>0</v>
          </cell>
          <cell r="K40">
            <v>0</v>
          </cell>
          <cell r="L40">
            <v>429</v>
          </cell>
          <cell r="M40">
            <v>118</v>
          </cell>
          <cell r="N40">
            <v>752</v>
          </cell>
          <cell r="O40">
            <v>320</v>
          </cell>
          <cell r="P40">
            <v>154</v>
          </cell>
          <cell r="Q40" t="str">
            <v>接続</v>
          </cell>
          <cell r="R40" t="str">
            <v>通学路</v>
          </cell>
          <cell r="S40">
            <v>8</v>
          </cell>
          <cell r="T40">
            <v>10</v>
          </cell>
          <cell r="U40">
            <v>3</v>
          </cell>
          <cell r="V40">
            <v>429</v>
          </cell>
          <cell r="W40">
            <v>429</v>
          </cell>
          <cell r="X40">
            <v>6</v>
          </cell>
          <cell r="Z40">
            <v>6</v>
          </cell>
          <cell r="AA40">
            <v>6</v>
          </cell>
          <cell r="AB40">
            <v>6</v>
          </cell>
          <cell r="AC40">
            <v>270</v>
          </cell>
          <cell r="AE40">
            <v>1</v>
          </cell>
          <cell r="AF40">
            <v>0</v>
          </cell>
          <cell r="AG40">
            <v>0</v>
          </cell>
          <cell r="AH40">
            <v>0</v>
          </cell>
          <cell r="AI40">
            <v>0</v>
          </cell>
          <cell r="AJ40">
            <v>0</v>
          </cell>
          <cell r="AM40" t="str">
            <v>○</v>
          </cell>
          <cell r="AN40" t="str">
            <v>○</v>
          </cell>
          <cell r="AP40" t="str">
            <v>○</v>
          </cell>
          <cell r="AR40" t="str">
            <v>○</v>
          </cell>
          <cell r="AS40" t="str">
            <v>○</v>
          </cell>
          <cell r="AT40" t="str">
            <v>○</v>
          </cell>
          <cell r="AU40" t="str">
            <v>○</v>
          </cell>
          <cell r="AY40" t="str">
            <v>○</v>
          </cell>
          <cell r="BB40" t="str">
            <v>一種住居</v>
          </cell>
          <cell r="BF40">
            <v>0</v>
          </cell>
          <cell r="BJ40">
            <v>5</v>
          </cell>
          <cell r="BK40" t="str">
            <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７"/>
      <sheetName val="金清水橋"/>
      <sheetName val="東港大橋"/>
      <sheetName val="杉谷内橋"/>
      <sheetName val="旧加治川橋"/>
      <sheetName val="旧加治川橋5"/>
      <sheetName val="次第浜橋"/>
      <sheetName val="藤村橋"/>
      <sheetName val="藤村橋歩道橋"/>
      <sheetName val="ひな形"/>
      <sheetName val="記入例"/>
      <sheetName val="Graph3"/>
      <sheetName val="Sheet1"/>
      <sheetName val="Sheet2"/>
      <sheetName val="Sheet3"/>
    </sheetNames>
    <sheetDataSet>
      <sheetData sheetId="0" refreshError="1">
        <row r="7">
          <cell r="BN7">
            <v>118</v>
          </cell>
        </row>
        <row r="8">
          <cell r="BN8">
            <v>118</v>
          </cell>
        </row>
        <row r="9">
          <cell r="BN9">
            <v>118</v>
          </cell>
        </row>
        <row r="10">
          <cell r="BN10">
            <v>121</v>
          </cell>
        </row>
        <row r="11">
          <cell r="BN11">
            <v>252</v>
          </cell>
        </row>
        <row r="13">
          <cell r="BN13">
            <v>289</v>
          </cell>
        </row>
        <row r="14">
          <cell r="BN14">
            <v>289</v>
          </cell>
        </row>
        <row r="15">
          <cell r="BN15">
            <v>289</v>
          </cell>
        </row>
        <row r="16">
          <cell r="BN16">
            <v>294</v>
          </cell>
        </row>
        <row r="17">
          <cell r="BN17">
            <v>399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７"/>
      <sheetName val="Graph22"/>
      <sheetName val="年代別集計表"/>
      <sheetName val="橋梁調書（政令市除く）"/>
      <sheetName val="橋梁調書（路線別）"/>
      <sheetName val="(参考)コード表"/>
      <sheetName val="ｺｰﾄﾞ表(2)"/>
    </sheetNames>
    <sheetDataSet>
      <sheetData sheetId="0" refreshError="1">
        <row r="9">
          <cell r="BQ9" t="str">
            <v>/pprg7..bk18~agq</v>
          </cell>
        </row>
        <row r="10">
          <cell r="BQ10" t="str">
            <v>/pprg23..bk45~agq</v>
          </cell>
        </row>
        <row r="11">
          <cell r="BQ11" t="str">
            <v>/pprg50..bk59~agq</v>
          </cell>
        </row>
        <row r="13">
          <cell r="BQ13" t="str">
            <v>/pprg7..bk63~agq</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
      <sheetName val="Graph14"/>
      <sheetName val="年代別集計表"/>
      <sheetName val="橋梁調書（政令市除く）"/>
      <sheetName val="橋梁調書（路線別）"/>
      <sheetName val="(参考)コード表"/>
      <sheetName val="ｺｰﾄﾞ表(2)"/>
    </sheetNames>
    <sheetDataSet>
      <sheetData sheetId="0" refreshError="1">
        <row r="1">
          <cell r="B1" t="str">
            <v>平成９年度特定交通安全施設等整備事業概算要求箇所別調書</v>
          </cell>
        </row>
        <row r="2">
          <cell r="B2" t="str">
            <v>１）歩道等（歩車共存道路含む）</v>
          </cell>
        </row>
        <row r="3">
          <cell r="I3" t="str">
            <v>９年度事業費</v>
          </cell>
        </row>
        <row r="4">
          <cell r="B4" t="str">
            <v>通常・旧</v>
          </cell>
          <cell r="C4" t="str">
            <v>都道府県</v>
          </cell>
          <cell r="D4" t="str">
            <v>道路種別</v>
          </cell>
          <cell r="E4" t="str">
            <v>工種</v>
          </cell>
          <cell r="F4" t="str">
            <v>路線名</v>
          </cell>
          <cell r="G4" t="str">
            <v>箇所名</v>
          </cell>
          <cell r="H4" t="str">
            <v>の　べ</v>
          </cell>
          <cell r="I4" t="str">
            <v>事業費</v>
          </cell>
        </row>
        <row r="5">
          <cell r="B5" t="str">
            <v>ＮＴＴ</v>
          </cell>
          <cell r="C5" t="str">
            <v>・政令市</v>
          </cell>
          <cell r="H5" t="str">
            <v>延　長</v>
          </cell>
          <cell r="I5" t="str">
            <v>(千円)</v>
          </cell>
        </row>
        <row r="6">
          <cell r="B6" t="str">
            <v>の別</v>
          </cell>
          <cell r="C6" t="str">
            <v>名</v>
          </cell>
          <cell r="H6" t="str">
            <v>（ｍ）</v>
          </cell>
        </row>
        <row r="7">
          <cell r="A7">
            <v>1</v>
          </cell>
          <cell r="B7" t="str">
            <v>旧ＮＴＴ</v>
          </cell>
          <cell r="C7" t="str">
            <v>新潟県</v>
          </cell>
          <cell r="D7" t="str">
            <v>一般国道</v>
          </cell>
          <cell r="E7" t="str">
            <v>歩道</v>
          </cell>
          <cell r="F7" t="str">
            <v>１１７号</v>
          </cell>
          <cell r="G7" t="str">
            <v>小千谷市千谷</v>
          </cell>
          <cell r="H7">
            <v>65</v>
          </cell>
          <cell r="I7">
            <v>34000</v>
          </cell>
        </row>
        <row r="8">
          <cell r="A8">
            <v>2</v>
          </cell>
          <cell r="B8" t="str">
            <v>旧ＮＴＴ</v>
          </cell>
          <cell r="C8" t="str">
            <v>新潟県</v>
          </cell>
          <cell r="D8" t="str">
            <v>一般国道</v>
          </cell>
          <cell r="E8" t="str">
            <v>歩道</v>
          </cell>
          <cell r="F8" t="str">
            <v>１１７号</v>
          </cell>
          <cell r="G8" t="str">
            <v>小千谷市本町</v>
          </cell>
          <cell r="H8">
            <v>0</v>
          </cell>
          <cell r="I8">
            <v>100000</v>
          </cell>
        </row>
        <row r="9">
          <cell r="A9">
            <v>3</v>
          </cell>
          <cell r="B9" t="str">
            <v>旧ＮＴＴ</v>
          </cell>
          <cell r="C9" t="str">
            <v>新潟県</v>
          </cell>
          <cell r="D9" t="str">
            <v>一般国道</v>
          </cell>
          <cell r="E9" t="str">
            <v>歩道</v>
          </cell>
          <cell r="F9" t="str">
            <v>２５２号</v>
          </cell>
          <cell r="G9" t="str">
            <v>堀之内町吉水</v>
          </cell>
          <cell r="H9">
            <v>0</v>
          </cell>
          <cell r="I9">
            <v>40000</v>
          </cell>
        </row>
        <row r="10">
          <cell r="A10">
            <v>4</v>
          </cell>
          <cell r="B10" t="str">
            <v>旧ＮＴＴ</v>
          </cell>
          <cell r="C10" t="str">
            <v>新潟県</v>
          </cell>
          <cell r="D10" t="str">
            <v>一般国道</v>
          </cell>
          <cell r="E10" t="str">
            <v>歩道</v>
          </cell>
          <cell r="F10" t="str">
            <v>２５３号</v>
          </cell>
          <cell r="G10" t="str">
            <v>十日町市池の平</v>
          </cell>
          <cell r="H10">
            <v>190</v>
          </cell>
          <cell r="I10">
            <v>50000</v>
          </cell>
        </row>
        <row r="11">
          <cell r="A11">
            <v>5</v>
          </cell>
          <cell r="B11" t="str">
            <v>通常</v>
          </cell>
          <cell r="C11" t="str">
            <v>新潟県</v>
          </cell>
          <cell r="D11" t="str">
            <v>一般国道</v>
          </cell>
          <cell r="E11" t="str">
            <v>歩道</v>
          </cell>
          <cell r="F11" t="str">
            <v>２９０号</v>
          </cell>
          <cell r="G11" t="str">
            <v>村松町春日新田</v>
          </cell>
          <cell r="H11">
            <v>190</v>
          </cell>
          <cell r="I11">
            <v>40000</v>
          </cell>
        </row>
        <row r="12">
          <cell r="A12">
            <v>6</v>
          </cell>
          <cell r="B12" t="str">
            <v>通常</v>
          </cell>
          <cell r="C12" t="str">
            <v>新潟県</v>
          </cell>
          <cell r="D12" t="str">
            <v>一般国道</v>
          </cell>
          <cell r="E12" t="str">
            <v>歩道</v>
          </cell>
          <cell r="F12" t="str">
            <v>２９２号</v>
          </cell>
          <cell r="G12" t="str">
            <v>新井市上堀之内</v>
          </cell>
          <cell r="H12">
            <v>0</v>
          </cell>
          <cell r="I12">
            <v>40000</v>
          </cell>
        </row>
        <row r="13">
          <cell r="A13">
            <v>7</v>
          </cell>
          <cell r="B13" t="str">
            <v>通常</v>
          </cell>
          <cell r="C13" t="str">
            <v>新潟県</v>
          </cell>
          <cell r="D13" t="str">
            <v>一般国道</v>
          </cell>
          <cell r="E13" t="str">
            <v>歩道</v>
          </cell>
          <cell r="F13" t="str">
            <v>３５０号</v>
          </cell>
          <cell r="G13" t="str">
            <v>両津市長江</v>
          </cell>
          <cell r="H13">
            <v>100</v>
          </cell>
          <cell r="I13">
            <v>40000</v>
          </cell>
        </row>
        <row r="14">
          <cell r="A14">
            <v>8</v>
          </cell>
          <cell r="B14" t="str">
            <v>通常</v>
          </cell>
          <cell r="C14" t="str">
            <v>新潟県</v>
          </cell>
          <cell r="D14" t="str">
            <v>一般国道</v>
          </cell>
          <cell r="E14" t="str">
            <v>歩道</v>
          </cell>
          <cell r="F14" t="str">
            <v>３５０号</v>
          </cell>
          <cell r="G14" t="str">
            <v>金井町新保～中興</v>
          </cell>
          <cell r="H14">
            <v>40</v>
          </cell>
          <cell r="I14">
            <v>60000</v>
          </cell>
        </row>
        <row r="15">
          <cell r="A15">
            <v>9</v>
          </cell>
          <cell r="B15" t="str">
            <v>通常</v>
          </cell>
          <cell r="C15" t="str">
            <v>新潟県</v>
          </cell>
          <cell r="D15" t="str">
            <v>一般国道</v>
          </cell>
          <cell r="E15" t="str">
            <v>歩道</v>
          </cell>
          <cell r="F15" t="str">
            <v>４０３号</v>
          </cell>
          <cell r="G15" t="str">
            <v>加茂市学校町</v>
          </cell>
          <cell r="H15">
            <v>0</v>
          </cell>
          <cell r="I15">
            <v>75000</v>
          </cell>
        </row>
        <row r="16">
          <cell r="A16">
            <v>10</v>
          </cell>
          <cell r="B16" t="str">
            <v>通常</v>
          </cell>
          <cell r="C16" t="str">
            <v>新潟県</v>
          </cell>
          <cell r="D16" t="str">
            <v>一般国道</v>
          </cell>
          <cell r="E16" t="str">
            <v>歩道</v>
          </cell>
          <cell r="F16" t="str">
            <v>４０３号</v>
          </cell>
          <cell r="G16" t="str">
            <v>三条市塚野目</v>
          </cell>
          <cell r="H16">
            <v>0</v>
          </cell>
          <cell r="I16">
            <v>41000</v>
          </cell>
        </row>
        <row r="17">
          <cell r="A17">
            <v>11</v>
          </cell>
          <cell r="B17" t="str">
            <v>通常</v>
          </cell>
          <cell r="C17" t="str">
            <v>新潟県</v>
          </cell>
          <cell r="D17" t="str">
            <v>一般国道</v>
          </cell>
          <cell r="E17" t="str">
            <v>歩道</v>
          </cell>
          <cell r="F17" t="str">
            <v>４６０号</v>
          </cell>
          <cell r="G17" t="str">
            <v>潟東村大原</v>
          </cell>
          <cell r="H17">
            <v>130</v>
          </cell>
          <cell r="I17">
            <v>45000</v>
          </cell>
        </row>
        <row r="18">
          <cell r="A18">
            <v>12</v>
          </cell>
          <cell r="B18" t="str">
            <v>旧ＮＴＴ</v>
          </cell>
          <cell r="C18" t="str">
            <v>新潟県</v>
          </cell>
          <cell r="D18" t="str">
            <v>一般国道</v>
          </cell>
          <cell r="E18" t="str">
            <v>自歩道</v>
          </cell>
          <cell r="F18" t="str">
            <v>１１７号</v>
          </cell>
          <cell r="G18" t="str">
            <v>十日町  下条</v>
          </cell>
          <cell r="H18">
            <v>0</v>
          </cell>
          <cell r="I18">
            <v>110000</v>
          </cell>
        </row>
        <row r="19">
          <cell r="A19">
            <v>13</v>
          </cell>
          <cell r="B19" t="str">
            <v>旧ＮＴＴ</v>
          </cell>
          <cell r="C19" t="str">
            <v>新潟県</v>
          </cell>
          <cell r="D19" t="str">
            <v>一般国道</v>
          </cell>
          <cell r="E19" t="str">
            <v>自歩道</v>
          </cell>
          <cell r="F19" t="str">
            <v>１１７号</v>
          </cell>
          <cell r="G19" t="str">
            <v>津南町正面</v>
          </cell>
          <cell r="H19">
            <v>65</v>
          </cell>
          <cell r="I19">
            <v>90000</v>
          </cell>
        </row>
        <row r="20">
          <cell r="A20">
            <v>14</v>
          </cell>
          <cell r="B20" t="str">
            <v>通常</v>
          </cell>
          <cell r="C20" t="str">
            <v>新潟県</v>
          </cell>
          <cell r="D20" t="str">
            <v>一般国道</v>
          </cell>
          <cell r="E20" t="str">
            <v>自歩道</v>
          </cell>
          <cell r="F20" t="str">
            <v>１４８号</v>
          </cell>
          <cell r="G20" t="str">
            <v>糸魚川市大野</v>
          </cell>
          <cell r="H20">
            <v>250</v>
          </cell>
          <cell r="I20">
            <v>40000</v>
          </cell>
        </row>
        <row r="21">
          <cell r="A21">
            <v>15</v>
          </cell>
          <cell r="B21" t="str">
            <v>通常</v>
          </cell>
          <cell r="C21" t="str">
            <v>新潟県</v>
          </cell>
          <cell r="D21" t="str">
            <v>一般国道</v>
          </cell>
          <cell r="E21" t="str">
            <v>自歩道</v>
          </cell>
          <cell r="F21" t="str">
            <v>２５２号</v>
          </cell>
          <cell r="G21" t="str">
            <v>高柳町塩沢</v>
          </cell>
          <cell r="H21">
            <v>0</v>
          </cell>
          <cell r="I21">
            <v>30000</v>
          </cell>
        </row>
        <row r="22">
          <cell r="A22">
            <v>16</v>
          </cell>
          <cell r="B22" t="str">
            <v>通常</v>
          </cell>
          <cell r="C22" t="str">
            <v>新潟県</v>
          </cell>
          <cell r="D22" t="str">
            <v>一般国道</v>
          </cell>
          <cell r="E22" t="str">
            <v>自歩道</v>
          </cell>
          <cell r="F22" t="str">
            <v>２５２号</v>
          </cell>
          <cell r="G22" t="str">
            <v>柏崎市行兼</v>
          </cell>
          <cell r="H22">
            <v>30</v>
          </cell>
          <cell r="I22">
            <v>30000</v>
          </cell>
        </row>
        <row r="23">
          <cell r="A23">
            <v>17</v>
          </cell>
          <cell r="B23" t="str">
            <v>通常</v>
          </cell>
          <cell r="C23" t="str">
            <v>新潟県</v>
          </cell>
          <cell r="D23" t="str">
            <v>一般国道</v>
          </cell>
          <cell r="E23" t="str">
            <v>自歩道</v>
          </cell>
          <cell r="F23" t="str">
            <v>２５３号</v>
          </cell>
          <cell r="G23" t="str">
            <v>松代町蒲生</v>
          </cell>
          <cell r="H23">
            <v>0</v>
          </cell>
          <cell r="I23">
            <v>30000</v>
          </cell>
        </row>
        <row r="24">
          <cell r="A24">
            <v>18</v>
          </cell>
          <cell r="B24" t="str">
            <v>通常</v>
          </cell>
          <cell r="C24" t="str">
            <v>新潟県</v>
          </cell>
          <cell r="D24" t="str">
            <v>一般国道</v>
          </cell>
          <cell r="E24" t="str">
            <v>自歩道</v>
          </cell>
          <cell r="F24" t="str">
            <v>２５３号</v>
          </cell>
          <cell r="G24" t="str">
            <v>浦川原村中猪子田</v>
          </cell>
          <cell r="H24">
            <v>0</v>
          </cell>
          <cell r="I24">
            <v>40000</v>
          </cell>
        </row>
        <row r="25">
          <cell r="A25">
            <v>19</v>
          </cell>
          <cell r="B25" t="str">
            <v>通常</v>
          </cell>
          <cell r="C25" t="str">
            <v>新潟県</v>
          </cell>
          <cell r="D25" t="str">
            <v>一般国道</v>
          </cell>
          <cell r="E25" t="str">
            <v>自歩道</v>
          </cell>
          <cell r="F25" t="str">
            <v>２８９号</v>
          </cell>
          <cell r="G25" t="str">
            <v>下田村笹岡</v>
          </cell>
          <cell r="H25">
            <v>110</v>
          </cell>
          <cell r="I25">
            <v>30000</v>
          </cell>
        </row>
        <row r="26">
          <cell r="A26">
            <v>20</v>
          </cell>
          <cell r="B26" t="str">
            <v>通常</v>
          </cell>
          <cell r="C26" t="str">
            <v>新潟県</v>
          </cell>
          <cell r="D26" t="str">
            <v>一般国道</v>
          </cell>
          <cell r="E26" t="str">
            <v>自歩道</v>
          </cell>
          <cell r="F26" t="str">
            <v>２９０号</v>
          </cell>
          <cell r="G26" t="str">
            <v>黒川村坂井</v>
          </cell>
          <cell r="H26">
            <v>0</v>
          </cell>
          <cell r="I26">
            <v>42000</v>
          </cell>
        </row>
        <row r="27">
          <cell r="A27">
            <v>21</v>
          </cell>
          <cell r="B27" t="str">
            <v>通常</v>
          </cell>
          <cell r="C27" t="str">
            <v>新潟県</v>
          </cell>
          <cell r="D27" t="str">
            <v>一般国道</v>
          </cell>
          <cell r="E27" t="str">
            <v>自歩道</v>
          </cell>
          <cell r="F27" t="str">
            <v>３５０号</v>
          </cell>
          <cell r="G27" t="str">
            <v>金井町大和</v>
          </cell>
          <cell r="H27">
            <v>80</v>
          </cell>
          <cell r="I27">
            <v>40000</v>
          </cell>
        </row>
        <row r="28">
          <cell r="A28">
            <v>22</v>
          </cell>
          <cell r="B28" t="str">
            <v>通常</v>
          </cell>
          <cell r="C28" t="str">
            <v>新潟県</v>
          </cell>
          <cell r="D28" t="str">
            <v>一般国道</v>
          </cell>
          <cell r="E28" t="str">
            <v>自歩道</v>
          </cell>
          <cell r="F28" t="str">
            <v>３５２号</v>
          </cell>
          <cell r="G28" t="str">
            <v>長岡市槙山</v>
          </cell>
          <cell r="H28">
            <v>260</v>
          </cell>
          <cell r="I28">
            <v>40000</v>
          </cell>
        </row>
        <row r="29">
          <cell r="A29">
            <v>23</v>
          </cell>
          <cell r="B29" t="str">
            <v>旧ＮＴＴ</v>
          </cell>
          <cell r="C29" t="str">
            <v>新潟県</v>
          </cell>
          <cell r="D29" t="str">
            <v>一般国道</v>
          </cell>
          <cell r="E29" t="str">
            <v>自歩道</v>
          </cell>
          <cell r="F29" t="str">
            <v>３５３号</v>
          </cell>
          <cell r="G29" t="str">
            <v>中里村通り山</v>
          </cell>
          <cell r="H29">
            <v>125</v>
          </cell>
          <cell r="I29">
            <v>40000</v>
          </cell>
        </row>
        <row r="30">
          <cell r="A30">
            <v>24</v>
          </cell>
          <cell r="B30" t="str">
            <v>通常</v>
          </cell>
          <cell r="C30" t="str">
            <v>新潟県</v>
          </cell>
          <cell r="D30" t="str">
            <v>一般国道</v>
          </cell>
          <cell r="E30" t="str">
            <v>自歩道</v>
          </cell>
          <cell r="F30" t="str">
            <v>４０３号</v>
          </cell>
          <cell r="G30" t="str">
            <v>小国町新町</v>
          </cell>
          <cell r="H30">
            <v>200</v>
          </cell>
          <cell r="I30">
            <v>30000</v>
          </cell>
        </row>
        <row r="31">
          <cell r="A31">
            <v>25</v>
          </cell>
          <cell r="B31" t="str">
            <v>通常</v>
          </cell>
          <cell r="C31" t="str">
            <v>新潟県</v>
          </cell>
          <cell r="D31" t="str">
            <v>一般国道</v>
          </cell>
          <cell r="E31" t="str">
            <v>自歩道</v>
          </cell>
          <cell r="F31" t="str">
            <v>４６０号</v>
          </cell>
          <cell r="G31" t="str">
            <v>白根市古川</v>
          </cell>
          <cell r="H31">
            <v>280</v>
          </cell>
          <cell r="I31">
            <v>70000</v>
          </cell>
        </row>
        <row r="32">
          <cell r="A32">
            <v>26</v>
          </cell>
          <cell r="B32" t="str">
            <v>通常</v>
          </cell>
          <cell r="C32" t="str">
            <v>新潟県</v>
          </cell>
          <cell r="D32" t="str">
            <v>一般国道</v>
          </cell>
          <cell r="E32" t="str">
            <v>自歩道</v>
          </cell>
          <cell r="F32" t="str">
            <v>４６０号</v>
          </cell>
          <cell r="G32" t="str">
            <v>豊浦町中之通</v>
          </cell>
          <cell r="H32">
            <v>200</v>
          </cell>
          <cell r="I32">
            <v>44000</v>
          </cell>
        </row>
        <row r="33">
          <cell r="A33">
            <v>27</v>
          </cell>
          <cell r="B33" t="str">
            <v>旧ＮＴＴ</v>
          </cell>
          <cell r="C33" t="str">
            <v>新潟県</v>
          </cell>
          <cell r="D33" t="str">
            <v>主要地方道</v>
          </cell>
          <cell r="E33" t="str">
            <v>歩道</v>
          </cell>
          <cell r="F33" t="str">
            <v>塩沢大和線</v>
          </cell>
          <cell r="G33" t="str">
            <v>塩沢町万条新田</v>
          </cell>
          <cell r="H33">
            <v>0</v>
          </cell>
          <cell r="I33">
            <v>95000</v>
          </cell>
        </row>
        <row r="34">
          <cell r="A34">
            <v>28</v>
          </cell>
          <cell r="B34" t="str">
            <v>通常</v>
          </cell>
          <cell r="C34" t="str">
            <v>新潟県</v>
          </cell>
          <cell r="D34" t="str">
            <v>主要地方道</v>
          </cell>
          <cell r="E34" t="str">
            <v>歩道</v>
          </cell>
          <cell r="F34" t="str">
            <v>柏崎小国線</v>
          </cell>
          <cell r="G34" t="str">
            <v>柏崎市畔屋</v>
          </cell>
          <cell r="H34">
            <v>220</v>
          </cell>
          <cell r="I34">
            <v>30000</v>
          </cell>
        </row>
        <row r="35">
          <cell r="A35">
            <v>29</v>
          </cell>
          <cell r="B35" t="str">
            <v>旧ＮＴＴ</v>
          </cell>
          <cell r="C35" t="str">
            <v>新潟県</v>
          </cell>
          <cell r="D35" t="str">
            <v>主要地方道</v>
          </cell>
          <cell r="E35" t="str">
            <v>歩道</v>
          </cell>
          <cell r="F35" t="str">
            <v>村松田上線</v>
          </cell>
          <cell r="G35" t="str">
            <v>田上町保明新田</v>
          </cell>
          <cell r="H35">
            <v>200</v>
          </cell>
          <cell r="I35">
            <v>49000</v>
          </cell>
        </row>
        <row r="36">
          <cell r="A36">
            <v>30</v>
          </cell>
          <cell r="B36" t="str">
            <v>通常</v>
          </cell>
          <cell r="C36" t="str">
            <v>新潟県</v>
          </cell>
          <cell r="D36" t="str">
            <v>主要地方道</v>
          </cell>
          <cell r="E36" t="str">
            <v>歩道</v>
          </cell>
          <cell r="F36" t="str">
            <v>小千谷十日町津南線</v>
          </cell>
          <cell r="G36" t="str">
            <v>小千谷市真人</v>
          </cell>
          <cell r="H36">
            <v>0</v>
          </cell>
          <cell r="I36">
            <v>25000</v>
          </cell>
        </row>
        <row r="37">
          <cell r="A37">
            <v>31</v>
          </cell>
          <cell r="B37" t="str">
            <v>通常</v>
          </cell>
          <cell r="C37" t="str">
            <v>新潟県</v>
          </cell>
          <cell r="D37" t="str">
            <v>主要地方道</v>
          </cell>
          <cell r="E37" t="str">
            <v>歩道</v>
          </cell>
          <cell r="F37" t="str">
            <v>新潟寺泊線</v>
          </cell>
          <cell r="G37" t="str">
            <v>弥彦村走出</v>
          </cell>
          <cell r="H37">
            <v>10</v>
          </cell>
          <cell r="I37">
            <v>40000</v>
          </cell>
        </row>
        <row r="38">
          <cell r="A38">
            <v>32</v>
          </cell>
          <cell r="B38" t="str">
            <v>通常</v>
          </cell>
          <cell r="C38" t="str">
            <v>新潟県</v>
          </cell>
          <cell r="D38" t="str">
            <v>主要地方道</v>
          </cell>
          <cell r="E38" t="str">
            <v>歩道</v>
          </cell>
          <cell r="F38" t="str">
            <v>新発田紫雲寺線</v>
          </cell>
          <cell r="G38" t="str">
            <v>新発田市長畑</v>
          </cell>
          <cell r="H38">
            <v>240</v>
          </cell>
          <cell r="I38">
            <v>156000</v>
          </cell>
        </row>
        <row r="39">
          <cell r="A39">
            <v>33</v>
          </cell>
          <cell r="B39" t="str">
            <v>通常</v>
          </cell>
          <cell r="C39" t="str">
            <v>新潟県</v>
          </cell>
          <cell r="D39" t="str">
            <v>主要地方道</v>
          </cell>
          <cell r="E39" t="str">
            <v>歩道</v>
          </cell>
          <cell r="F39" t="str">
            <v>新潟長浦水原線</v>
          </cell>
          <cell r="G39" t="str">
            <v>豊栄市上土地亀</v>
          </cell>
          <cell r="H39">
            <v>110</v>
          </cell>
          <cell r="I39">
            <v>50000</v>
          </cell>
        </row>
        <row r="40">
          <cell r="A40">
            <v>34</v>
          </cell>
          <cell r="B40" t="str">
            <v>通常</v>
          </cell>
          <cell r="C40" t="str">
            <v>新潟県</v>
          </cell>
          <cell r="D40" t="str">
            <v>主要地方道</v>
          </cell>
          <cell r="E40" t="str">
            <v>歩道</v>
          </cell>
          <cell r="F40" t="str">
            <v>上越安塚浦川原線</v>
          </cell>
          <cell r="G40" t="str">
            <v>上越市上真砂</v>
          </cell>
          <cell r="H40">
            <v>247</v>
          </cell>
          <cell r="I40">
            <v>35000</v>
          </cell>
        </row>
        <row r="41">
          <cell r="A41">
            <v>35</v>
          </cell>
          <cell r="B41" t="str">
            <v>通常</v>
          </cell>
          <cell r="C41" t="str">
            <v>新潟県</v>
          </cell>
          <cell r="D41" t="str">
            <v>主要地方道</v>
          </cell>
          <cell r="E41" t="str">
            <v>歩道</v>
          </cell>
          <cell r="F41" t="str">
            <v>長岡栃尾巻線</v>
          </cell>
          <cell r="G41" t="str">
            <v>中之口村打越</v>
          </cell>
          <cell r="H41">
            <v>80</v>
          </cell>
          <cell r="I41">
            <v>40000</v>
          </cell>
        </row>
        <row r="42">
          <cell r="A42">
            <v>36</v>
          </cell>
          <cell r="B42" t="str">
            <v>通常</v>
          </cell>
          <cell r="C42" t="str">
            <v>新潟県</v>
          </cell>
          <cell r="D42" t="str">
            <v>主要地方道</v>
          </cell>
          <cell r="E42" t="str">
            <v>歩道</v>
          </cell>
          <cell r="F42" t="str">
            <v>白根西川巻線</v>
          </cell>
          <cell r="G42" t="str">
            <v>巻町松野尾</v>
          </cell>
          <cell r="H42">
            <v>400</v>
          </cell>
          <cell r="I42">
            <v>50000</v>
          </cell>
        </row>
        <row r="43">
          <cell r="A43">
            <v>37</v>
          </cell>
          <cell r="B43" t="str">
            <v>通常</v>
          </cell>
          <cell r="C43" t="str">
            <v>新潟県</v>
          </cell>
          <cell r="D43" t="str">
            <v>主要地方道</v>
          </cell>
          <cell r="E43" t="str">
            <v>自歩道</v>
          </cell>
          <cell r="F43" t="str">
            <v>新発田津川線</v>
          </cell>
          <cell r="G43" t="str">
            <v>三川村五十沢</v>
          </cell>
          <cell r="H43">
            <v>0</v>
          </cell>
          <cell r="I43">
            <v>30000</v>
          </cell>
        </row>
        <row r="44">
          <cell r="A44">
            <v>38</v>
          </cell>
          <cell r="B44" t="str">
            <v>通常</v>
          </cell>
          <cell r="C44" t="str">
            <v>新潟県</v>
          </cell>
          <cell r="D44" t="str">
            <v>主要地方道</v>
          </cell>
          <cell r="E44" t="str">
            <v>自歩道</v>
          </cell>
          <cell r="F44" t="str">
            <v>新津村松線</v>
          </cell>
          <cell r="G44" t="str">
            <v>新津市滝谷</v>
          </cell>
          <cell r="H44">
            <v>160</v>
          </cell>
          <cell r="I44">
            <v>40000</v>
          </cell>
        </row>
        <row r="45">
          <cell r="A45">
            <v>39</v>
          </cell>
          <cell r="B45" t="str">
            <v>通常</v>
          </cell>
          <cell r="C45" t="str">
            <v>新潟県</v>
          </cell>
          <cell r="D45" t="str">
            <v>主要地方道</v>
          </cell>
          <cell r="E45" t="str">
            <v>自歩道</v>
          </cell>
          <cell r="F45" t="str">
            <v>長岡見附三条線</v>
          </cell>
          <cell r="G45" t="str">
            <v>長岡市浦瀬</v>
          </cell>
          <cell r="H45">
            <v>160</v>
          </cell>
          <cell r="I45">
            <v>60000</v>
          </cell>
        </row>
        <row r="46">
          <cell r="A46">
            <v>40</v>
          </cell>
          <cell r="B46" t="str">
            <v>通常</v>
          </cell>
          <cell r="C46" t="str">
            <v>新潟県</v>
          </cell>
          <cell r="D46" t="str">
            <v>主要地方道</v>
          </cell>
          <cell r="E46" t="str">
            <v>自歩道</v>
          </cell>
          <cell r="F46" t="str">
            <v>新潟安田線</v>
          </cell>
          <cell r="G46" t="str">
            <v>豊栄市高森新田</v>
          </cell>
          <cell r="H46">
            <v>140</v>
          </cell>
          <cell r="I46">
            <v>60000</v>
          </cell>
        </row>
        <row r="47">
          <cell r="A47">
            <v>41</v>
          </cell>
          <cell r="B47" t="str">
            <v>通常</v>
          </cell>
          <cell r="C47" t="str">
            <v>新潟県</v>
          </cell>
          <cell r="D47" t="str">
            <v>主要地方道</v>
          </cell>
          <cell r="E47" t="str">
            <v>自歩道</v>
          </cell>
          <cell r="F47" t="str">
            <v>新潟燕線</v>
          </cell>
          <cell r="G47" t="str">
            <v>燕市松橋</v>
          </cell>
          <cell r="H47">
            <v>180</v>
          </cell>
          <cell r="I47">
            <v>30000</v>
          </cell>
        </row>
        <row r="48">
          <cell r="A48">
            <v>42</v>
          </cell>
          <cell r="B48" t="str">
            <v>通常</v>
          </cell>
          <cell r="C48" t="str">
            <v>新潟県</v>
          </cell>
          <cell r="D48" t="str">
            <v>一般県道</v>
          </cell>
          <cell r="E48" t="str">
            <v>歩道</v>
          </cell>
          <cell r="F48" t="str">
            <v>馬下論瀬</v>
          </cell>
          <cell r="G48" t="str">
            <v>五泉市論瀬</v>
          </cell>
          <cell r="H48">
            <v>300</v>
          </cell>
          <cell r="I48">
            <v>30000</v>
          </cell>
        </row>
        <row r="49">
          <cell r="A49">
            <v>43</v>
          </cell>
          <cell r="B49" t="str">
            <v>通常</v>
          </cell>
          <cell r="C49" t="str">
            <v>新潟県</v>
          </cell>
          <cell r="D49" t="str">
            <v>一般県道</v>
          </cell>
          <cell r="E49" t="str">
            <v>歩道</v>
          </cell>
          <cell r="F49" t="str">
            <v>野田西本線</v>
          </cell>
          <cell r="G49" t="str">
            <v>柏崎市藤橋</v>
          </cell>
          <cell r="H49">
            <v>120</v>
          </cell>
          <cell r="I49">
            <v>30000</v>
          </cell>
        </row>
        <row r="50">
          <cell r="A50">
            <v>44</v>
          </cell>
          <cell r="B50" t="str">
            <v>通常</v>
          </cell>
          <cell r="C50" t="str">
            <v>新潟県</v>
          </cell>
          <cell r="D50" t="str">
            <v>一般県道</v>
          </cell>
          <cell r="E50" t="str">
            <v>歩道</v>
          </cell>
          <cell r="F50" t="str">
            <v>新関橋田村松線</v>
          </cell>
          <cell r="G50" t="str">
            <v>五泉市橋田</v>
          </cell>
          <cell r="H50">
            <v>620</v>
          </cell>
          <cell r="I50">
            <v>70000</v>
          </cell>
        </row>
        <row r="51">
          <cell r="A51">
            <v>45</v>
          </cell>
          <cell r="B51" t="str">
            <v>通常</v>
          </cell>
          <cell r="C51" t="str">
            <v>新潟県</v>
          </cell>
          <cell r="D51" t="str">
            <v>一般県道</v>
          </cell>
          <cell r="E51" t="str">
            <v>歩道</v>
          </cell>
          <cell r="F51" t="str">
            <v>米倉板山新発田線</v>
          </cell>
          <cell r="G51" t="str">
            <v>新発田市東新町</v>
          </cell>
          <cell r="H51">
            <v>420</v>
          </cell>
          <cell r="I51">
            <v>50000</v>
          </cell>
        </row>
        <row r="52">
          <cell r="A52">
            <v>46</v>
          </cell>
          <cell r="B52" t="str">
            <v>通常</v>
          </cell>
          <cell r="C52" t="str">
            <v>新潟県</v>
          </cell>
          <cell r="D52" t="str">
            <v>一般県道</v>
          </cell>
          <cell r="E52" t="str">
            <v>歩道</v>
          </cell>
          <cell r="F52" t="str">
            <v>五千石巻新潟線</v>
          </cell>
          <cell r="G52" t="str">
            <v>分水町砂子塚</v>
          </cell>
          <cell r="H52">
            <v>40</v>
          </cell>
          <cell r="I52">
            <v>30000</v>
          </cell>
        </row>
        <row r="53">
          <cell r="A53">
            <v>47</v>
          </cell>
          <cell r="B53" t="str">
            <v>通常</v>
          </cell>
          <cell r="C53" t="str">
            <v>新潟県</v>
          </cell>
          <cell r="D53" t="str">
            <v>一般県道</v>
          </cell>
          <cell r="E53" t="str">
            <v>自歩道</v>
          </cell>
          <cell r="F53" t="str">
            <v>長岡見附線</v>
          </cell>
          <cell r="G53" t="str">
            <v>長岡市福井町</v>
          </cell>
          <cell r="H53">
            <v>0</v>
          </cell>
          <cell r="I53">
            <v>60000</v>
          </cell>
        </row>
        <row r="54">
          <cell r="A54">
            <v>48</v>
          </cell>
          <cell r="B54" t="str">
            <v>通常</v>
          </cell>
          <cell r="C54" t="str">
            <v>新潟県</v>
          </cell>
          <cell r="D54" t="str">
            <v>一般県道</v>
          </cell>
          <cell r="E54" t="str">
            <v>自歩道</v>
          </cell>
          <cell r="F54" t="str">
            <v>西飛山能生線</v>
          </cell>
          <cell r="G54" t="str">
            <v>能生町 鶉石～大沢</v>
          </cell>
          <cell r="H54">
            <v>60</v>
          </cell>
          <cell r="I54">
            <v>30000</v>
          </cell>
        </row>
        <row r="55">
          <cell r="A55">
            <v>49</v>
          </cell>
          <cell r="B55" t="str">
            <v>通常</v>
          </cell>
          <cell r="C55" t="str">
            <v>新潟県</v>
          </cell>
          <cell r="D55" t="str">
            <v>一般県道</v>
          </cell>
          <cell r="E55" t="str">
            <v>自歩道</v>
          </cell>
          <cell r="F55" t="str">
            <v>後谷黒田脇野田（Ｔ）線</v>
          </cell>
          <cell r="G55" t="str">
            <v>上越市青木</v>
          </cell>
          <cell r="H55">
            <v>0</v>
          </cell>
          <cell r="I55">
            <v>40000</v>
          </cell>
        </row>
        <row r="56">
          <cell r="A56">
            <v>50</v>
          </cell>
          <cell r="B56" t="str">
            <v>旧ＮＴＴ</v>
          </cell>
          <cell r="C56" t="str">
            <v>新潟県</v>
          </cell>
          <cell r="D56" t="str">
            <v>一般県道</v>
          </cell>
          <cell r="E56" t="str">
            <v>自歩道</v>
          </cell>
          <cell r="F56" t="str">
            <v>城内焼野線</v>
          </cell>
          <cell r="G56" t="str">
            <v>六日町四十日</v>
          </cell>
          <cell r="H56">
            <v>0</v>
          </cell>
          <cell r="I56">
            <v>70000</v>
          </cell>
        </row>
        <row r="57">
          <cell r="A57">
            <v>51</v>
          </cell>
          <cell r="B57" t="str">
            <v>通常</v>
          </cell>
          <cell r="C57" t="str">
            <v>新潟県</v>
          </cell>
          <cell r="D57" t="str">
            <v>一般県道</v>
          </cell>
          <cell r="E57" t="str">
            <v>自歩道</v>
          </cell>
          <cell r="F57" t="str">
            <v>室谷津川線</v>
          </cell>
          <cell r="G57" t="str">
            <v>上川村両郷～九島</v>
          </cell>
          <cell r="H57">
            <v>54</v>
          </cell>
          <cell r="I57">
            <v>45000</v>
          </cell>
        </row>
        <row r="58">
          <cell r="A58">
            <v>52</v>
          </cell>
          <cell r="B58" t="str">
            <v>通常</v>
          </cell>
          <cell r="C58" t="str">
            <v>新潟県</v>
          </cell>
          <cell r="D58" t="str">
            <v>一般県道</v>
          </cell>
          <cell r="E58" t="str">
            <v>自歩道</v>
          </cell>
          <cell r="F58" t="str">
            <v>大栗田村上線</v>
          </cell>
          <cell r="G58" t="str">
            <v>村上市鋳物師～上相川</v>
          </cell>
          <cell r="H58">
            <v>150</v>
          </cell>
          <cell r="I58">
            <v>40000</v>
          </cell>
        </row>
        <row r="59">
          <cell r="A59">
            <v>53</v>
          </cell>
          <cell r="B59" t="str">
            <v>通常</v>
          </cell>
          <cell r="C59" t="str">
            <v>新潟県</v>
          </cell>
          <cell r="D59" t="str">
            <v>市町村道</v>
          </cell>
          <cell r="E59" t="str">
            <v>歩道</v>
          </cell>
          <cell r="F59" t="str">
            <v>結市之瀬</v>
          </cell>
          <cell r="G59" t="str">
            <v>新津市中野～結</v>
          </cell>
          <cell r="H59">
            <v>130</v>
          </cell>
          <cell r="I59">
            <v>40000</v>
          </cell>
        </row>
        <row r="60">
          <cell r="A60">
            <v>54</v>
          </cell>
          <cell r="B60" t="str">
            <v>通常</v>
          </cell>
          <cell r="C60" t="str">
            <v>新潟県</v>
          </cell>
          <cell r="D60" t="str">
            <v>市町村道</v>
          </cell>
          <cell r="E60" t="str">
            <v>自歩道</v>
          </cell>
          <cell r="F60" t="str">
            <v>新町第７号七日町</v>
          </cell>
          <cell r="G60" t="str">
            <v>新津市七日町～満源寺</v>
          </cell>
          <cell r="H60">
            <v>0</v>
          </cell>
          <cell r="I60">
            <v>25000</v>
          </cell>
        </row>
        <row r="61">
          <cell r="A61">
            <v>55</v>
          </cell>
          <cell r="B61" t="str">
            <v>通常</v>
          </cell>
          <cell r="C61" t="str">
            <v>新潟県</v>
          </cell>
          <cell r="D61" t="str">
            <v>市町村道</v>
          </cell>
          <cell r="E61" t="str">
            <v>自歩道</v>
          </cell>
          <cell r="F61" t="str">
            <v>平島大野</v>
          </cell>
          <cell r="G61" t="str">
            <v>新潟市坂井</v>
          </cell>
          <cell r="H61">
            <v>0</v>
          </cell>
          <cell r="I61">
            <v>24000</v>
          </cell>
        </row>
        <row r="62">
          <cell r="A62">
            <v>56</v>
          </cell>
          <cell r="B62" t="str">
            <v>通常</v>
          </cell>
          <cell r="C62" t="str">
            <v>新潟県</v>
          </cell>
          <cell r="D62" t="str">
            <v>市町村道</v>
          </cell>
          <cell r="E62" t="str">
            <v>自歩道</v>
          </cell>
          <cell r="F62" t="str">
            <v>東３－３０３号</v>
          </cell>
          <cell r="G62" t="str">
            <v>新潟市一日市</v>
          </cell>
          <cell r="H62">
            <v>170</v>
          </cell>
          <cell r="I62">
            <v>40000</v>
          </cell>
        </row>
        <row r="63">
          <cell r="A63">
            <v>57</v>
          </cell>
          <cell r="B63" t="str">
            <v>通常</v>
          </cell>
          <cell r="C63" t="str">
            <v>新潟県</v>
          </cell>
          <cell r="D63" t="str">
            <v>市町村道</v>
          </cell>
          <cell r="E63" t="str">
            <v>自歩道</v>
          </cell>
          <cell r="F63" t="str">
            <v>須上</v>
          </cell>
          <cell r="G63" t="str">
            <v>黒崎町金巻</v>
          </cell>
          <cell r="H63">
            <v>0</v>
          </cell>
          <cell r="I63">
            <v>50000</v>
          </cell>
        </row>
        <row r="64">
          <cell r="A64">
            <v>58</v>
          </cell>
          <cell r="B64" t="str">
            <v>通常</v>
          </cell>
          <cell r="C64" t="str">
            <v>新潟県</v>
          </cell>
          <cell r="D64" t="str">
            <v>市町村道</v>
          </cell>
          <cell r="E64" t="str">
            <v>自歩道</v>
          </cell>
          <cell r="F64" t="str">
            <v>東幹線３２号</v>
          </cell>
          <cell r="G64" t="str">
            <v>長岡市高畑町</v>
          </cell>
          <cell r="H64">
            <v>245</v>
          </cell>
          <cell r="I64">
            <v>25000</v>
          </cell>
        </row>
        <row r="65">
          <cell r="A65">
            <v>59</v>
          </cell>
          <cell r="B65" t="str">
            <v>旧ＮＴＴ</v>
          </cell>
          <cell r="C65" t="str">
            <v>新潟県</v>
          </cell>
          <cell r="D65" t="str">
            <v>市町村道</v>
          </cell>
          <cell r="E65" t="str">
            <v>自歩道</v>
          </cell>
          <cell r="F65" t="str">
            <v>滝の下上の原天下島</v>
          </cell>
          <cell r="G65" t="str">
            <v>栃尾市滝の下</v>
          </cell>
          <cell r="H65">
            <v>58</v>
          </cell>
          <cell r="I65">
            <v>30000</v>
          </cell>
        </row>
        <row r="66">
          <cell r="A66">
            <v>60</v>
          </cell>
          <cell r="B66" t="str">
            <v>旧ＮＴＴ</v>
          </cell>
          <cell r="C66" t="str">
            <v>新潟県</v>
          </cell>
          <cell r="D66" t="str">
            <v>市町村道</v>
          </cell>
          <cell r="E66" t="str">
            <v>自歩道</v>
          </cell>
          <cell r="F66" t="str">
            <v>幸町小黒沢</v>
          </cell>
          <cell r="G66" t="str">
            <v>十日町市新宮乙～小黒沢</v>
          </cell>
          <cell r="H66">
            <v>107</v>
          </cell>
          <cell r="I66">
            <v>30000</v>
          </cell>
        </row>
        <row r="67">
          <cell r="A67">
            <v>61</v>
          </cell>
          <cell r="B67" t="str">
            <v>旧ＮＴＴ</v>
          </cell>
          <cell r="C67" t="str">
            <v>新潟県</v>
          </cell>
          <cell r="D67" t="str">
            <v>市町村道</v>
          </cell>
          <cell r="E67" t="str">
            <v>歩道</v>
          </cell>
          <cell r="F67" t="str">
            <v>浦佐黒土新田</v>
          </cell>
          <cell r="G67" t="str">
            <v>大和町黒土新田</v>
          </cell>
          <cell r="H67">
            <v>186</v>
          </cell>
          <cell r="I67">
            <v>36000</v>
          </cell>
        </row>
        <row r="68">
          <cell r="A68">
            <v>62</v>
          </cell>
          <cell r="B68" t="str">
            <v>旧ＮＴＴ</v>
          </cell>
          <cell r="C68" t="str">
            <v>新潟県</v>
          </cell>
          <cell r="D68" t="str">
            <v>市町村道</v>
          </cell>
          <cell r="E68" t="str">
            <v>自歩道</v>
          </cell>
          <cell r="F68" t="str">
            <v>松崎安塚上方</v>
          </cell>
          <cell r="G68" t="str">
            <v>安塚町安塚～上方</v>
          </cell>
          <cell r="H68">
            <v>20</v>
          </cell>
          <cell r="I68">
            <v>30000</v>
          </cell>
        </row>
        <row r="69">
          <cell r="A69">
            <v>63</v>
          </cell>
          <cell r="B69" t="str">
            <v>通常</v>
          </cell>
          <cell r="C69" t="str">
            <v>新潟県</v>
          </cell>
          <cell r="D69" t="str">
            <v>市町村道</v>
          </cell>
          <cell r="E69" t="str">
            <v>自歩道</v>
          </cell>
          <cell r="F69" t="str">
            <v>下曽根上新町</v>
          </cell>
          <cell r="G69" t="str">
            <v>上越市下富川～上新町</v>
          </cell>
          <cell r="H69">
            <v>90</v>
          </cell>
          <cell r="I69">
            <v>30000</v>
          </cell>
        </row>
        <row r="70">
          <cell r="A70">
            <v>64</v>
          </cell>
          <cell r="B70" t="str">
            <v>通常</v>
          </cell>
          <cell r="C70" t="str">
            <v>新潟県</v>
          </cell>
          <cell r="D70" t="str">
            <v>市町村道</v>
          </cell>
          <cell r="E70" t="str">
            <v>自歩道</v>
          </cell>
          <cell r="F70" t="str">
            <v>藤巻岩木</v>
          </cell>
          <cell r="G70" t="str">
            <v>上越市山屋敷町</v>
          </cell>
          <cell r="H70">
            <v>0</v>
          </cell>
          <cell r="I70">
            <v>20000</v>
          </cell>
        </row>
        <row r="71">
          <cell r="A71">
            <v>65</v>
          </cell>
          <cell r="B71" t="str">
            <v>通常</v>
          </cell>
          <cell r="C71" t="str">
            <v>新潟県</v>
          </cell>
          <cell r="D71" t="str">
            <v>市町村道</v>
          </cell>
          <cell r="E71" t="str">
            <v>自歩道</v>
          </cell>
          <cell r="F71" t="str">
            <v>町田梶</v>
          </cell>
          <cell r="G71" t="str">
            <v>中頸城郡吉川町</v>
          </cell>
          <cell r="H71">
            <v>120</v>
          </cell>
          <cell r="I71">
            <v>20000</v>
          </cell>
        </row>
        <row r="72">
          <cell r="A72">
            <v>66</v>
          </cell>
          <cell r="B72" t="str">
            <v>通常</v>
          </cell>
          <cell r="C72" t="str">
            <v>新潟県</v>
          </cell>
          <cell r="D72" t="str">
            <v>市町村道</v>
          </cell>
          <cell r="E72" t="str">
            <v>自歩道</v>
          </cell>
          <cell r="F72" t="str">
            <v>上田島南田中線</v>
          </cell>
          <cell r="G72" t="str">
            <v>清里村上田島</v>
          </cell>
          <cell r="H72">
            <v>200</v>
          </cell>
          <cell r="I72">
            <v>20000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Graph12"/>
      <sheetName val="年代別集計表"/>
      <sheetName val="橋梁調書（政令市除く）"/>
      <sheetName val="橋梁調書（路線別）"/>
      <sheetName val="(参考)コード表"/>
      <sheetName val="ｺｰﾄﾞ表(2)"/>
      <sheetName val="ひな形"/>
      <sheetName val="記入例"/>
    </sheetNames>
    <sheetDataSet>
      <sheetData sheetId="0" refreshError="1">
        <row r="7">
          <cell r="B7" t="str">
            <v>旧ＮＴＴ</v>
          </cell>
          <cell r="C7" t="str">
            <v>千葉県</v>
          </cell>
          <cell r="D7" t="str">
            <v>一般国道</v>
          </cell>
          <cell r="E7" t="str">
            <v>自歩道</v>
          </cell>
          <cell r="F7" t="str">
            <v>１２６号</v>
          </cell>
          <cell r="G7" t="str">
            <v>山武郡松尾町田越</v>
          </cell>
          <cell r="H7">
            <v>234</v>
          </cell>
          <cell r="I7">
            <v>90000</v>
          </cell>
          <cell r="J7">
            <v>30000</v>
          </cell>
          <cell r="K7">
            <v>30000</v>
          </cell>
          <cell r="L7">
            <v>1800</v>
          </cell>
          <cell r="M7">
            <v>692</v>
          </cell>
          <cell r="N7">
            <v>14743</v>
          </cell>
          <cell r="O7">
            <v>121</v>
          </cell>
          <cell r="P7">
            <v>105</v>
          </cell>
          <cell r="Q7" t="str">
            <v>接続</v>
          </cell>
          <cell r="R7" t="str">
            <v>一般</v>
          </cell>
          <cell r="S7">
            <v>8</v>
          </cell>
          <cell r="T7">
            <v>12</v>
          </cell>
          <cell r="U7">
            <v>5</v>
          </cell>
          <cell r="V7">
            <v>234</v>
          </cell>
          <cell r="W7">
            <v>234</v>
          </cell>
          <cell r="X7">
            <v>6</v>
          </cell>
          <cell r="Y7">
            <v>0</v>
          </cell>
          <cell r="Z7">
            <v>3.2</v>
          </cell>
          <cell r="AA7">
            <v>2.7</v>
          </cell>
          <cell r="AB7">
            <v>14.4</v>
          </cell>
          <cell r="AC7">
            <v>272</v>
          </cell>
          <cell r="AD7">
            <v>1738</v>
          </cell>
          <cell r="AE7">
            <v>58</v>
          </cell>
          <cell r="AF7">
            <v>75</v>
          </cell>
          <cell r="AG7">
            <v>88</v>
          </cell>
          <cell r="AH7">
            <v>2</v>
          </cell>
          <cell r="AI7">
            <v>4</v>
          </cell>
          <cell r="AJ7">
            <v>4</v>
          </cell>
          <cell r="AM7" t="str">
            <v>○</v>
          </cell>
          <cell r="AO7" t="str">
            <v>○</v>
          </cell>
          <cell r="AV7" t="str">
            <v>○</v>
          </cell>
          <cell r="BA7" t="str">
            <v>○</v>
          </cell>
          <cell r="BB7" t="str">
            <v>無指定</v>
          </cell>
          <cell r="BF7">
            <v>9</v>
          </cell>
          <cell r="BJ7">
            <v>4</v>
          </cell>
        </row>
        <row r="8">
          <cell r="B8" t="str">
            <v>旧ＮＴＴ</v>
          </cell>
          <cell r="C8" t="str">
            <v>千葉県</v>
          </cell>
          <cell r="D8" t="str">
            <v>市町村道</v>
          </cell>
          <cell r="E8" t="str">
            <v>歩道</v>
          </cell>
          <cell r="F8" t="str">
            <v>２２－１号</v>
          </cell>
          <cell r="G8" t="str">
            <v>柏市高田</v>
          </cell>
          <cell r="H8">
            <v>153</v>
          </cell>
          <cell r="I8">
            <v>99000</v>
          </cell>
          <cell r="J8">
            <v>0</v>
          </cell>
          <cell r="K8">
            <v>99000</v>
          </cell>
          <cell r="L8">
            <v>535</v>
          </cell>
          <cell r="M8">
            <v>694.4</v>
          </cell>
          <cell r="N8">
            <v>9000</v>
          </cell>
          <cell r="O8">
            <v>1500</v>
          </cell>
          <cell r="P8">
            <v>5000</v>
          </cell>
          <cell r="Q8" t="str">
            <v>新規</v>
          </cell>
          <cell r="R8" t="str">
            <v>通学路</v>
          </cell>
          <cell r="S8">
            <v>9</v>
          </cell>
          <cell r="T8">
            <v>12</v>
          </cell>
          <cell r="U8">
            <v>4</v>
          </cell>
          <cell r="V8">
            <v>535</v>
          </cell>
          <cell r="W8">
            <v>1070</v>
          </cell>
          <cell r="X8">
            <v>9</v>
          </cell>
          <cell r="Y8">
            <v>0</v>
          </cell>
          <cell r="Z8">
            <v>6</v>
          </cell>
          <cell r="AA8">
            <v>5.6</v>
          </cell>
          <cell r="AB8">
            <v>14</v>
          </cell>
          <cell r="AC8">
            <v>89</v>
          </cell>
          <cell r="AE8">
            <v>7</v>
          </cell>
          <cell r="AF8">
            <v>8</v>
          </cell>
          <cell r="AG8">
            <v>7</v>
          </cell>
          <cell r="AH8">
            <v>0</v>
          </cell>
          <cell r="AI8">
            <v>0</v>
          </cell>
          <cell r="AJ8">
            <v>0</v>
          </cell>
          <cell r="AM8" t="str">
            <v>○</v>
          </cell>
          <cell r="AU8" t="str">
            <v>○</v>
          </cell>
          <cell r="AY8" t="str">
            <v>○</v>
          </cell>
          <cell r="BB8" t="str">
            <v>住居</v>
          </cell>
          <cell r="BD8">
            <v>1</v>
          </cell>
          <cell r="BF8">
            <v>340</v>
          </cell>
          <cell r="BJ8">
            <v>3</v>
          </cell>
        </row>
        <row r="9">
          <cell r="B9" t="str">
            <v>旧ＮＴＴ</v>
          </cell>
          <cell r="C9" t="str">
            <v>千葉県</v>
          </cell>
          <cell r="D9" t="str">
            <v>市町村道</v>
          </cell>
          <cell r="E9" t="str">
            <v>歩道</v>
          </cell>
          <cell r="F9" t="str">
            <v>４４１０号</v>
          </cell>
          <cell r="G9" t="str">
            <v>船橋市八木が谷</v>
          </cell>
          <cell r="H9">
            <v>406</v>
          </cell>
          <cell r="I9">
            <v>87000</v>
          </cell>
          <cell r="J9">
            <v>0</v>
          </cell>
          <cell r="K9">
            <v>56000</v>
          </cell>
          <cell r="L9">
            <v>530</v>
          </cell>
          <cell r="M9">
            <v>227</v>
          </cell>
          <cell r="N9">
            <v>3441</v>
          </cell>
          <cell r="P9">
            <v>320</v>
          </cell>
          <cell r="Q9" t="str">
            <v>継続</v>
          </cell>
          <cell r="R9" t="str">
            <v>通学路</v>
          </cell>
          <cell r="S9">
            <v>4</v>
          </cell>
          <cell r="T9">
            <v>10</v>
          </cell>
          <cell r="U9">
            <v>7</v>
          </cell>
          <cell r="V9">
            <v>530</v>
          </cell>
          <cell r="W9">
            <v>1060</v>
          </cell>
          <cell r="X9">
            <v>6.5</v>
          </cell>
          <cell r="Y9">
            <v>0</v>
          </cell>
          <cell r="Z9">
            <v>5</v>
          </cell>
          <cell r="AA9">
            <v>4.5999999999999996</v>
          </cell>
          <cell r="AB9">
            <v>12</v>
          </cell>
          <cell r="AC9">
            <v>49</v>
          </cell>
          <cell r="AE9">
            <v>2</v>
          </cell>
          <cell r="AF9">
            <v>0</v>
          </cell>
          <cell r="AG9">
            <v>2</v>
          </cell>
          <cell r="AH9">
            <v>0</v>
          </cell>
          <cell r="AI9">
            <v>0</v>
          </cell>
          <cell r="AJ9">
            <v>0</v>
          </cell>
          <cell r="AM9" t="str">
            <v>○</v>
          </cell>
          <cell r="AO9" t="str">
            <v>○</v>
          </cell>
          <cell r="AQ9" t="str">
            <v>○</v>
          </cell>
          <cell r="AU9" t="str">
            <v>○</v>
          </cell>
          <cell r="AY9" t="str">
            <v>○</v>
          </cell>
          <cell r="BB9" t="str">
            <v>一低住</v>
          </cell>
          <cell r="BJ9">
            <v>4</v>
          </cell>
        </row>
        <row r="10">
          <cell r="B10" t="str">
            <v>旧ＮＴＴ</v>
          </cell>
          <cell r="C10" t="str">
            <v>千葉県</v>
          </cell>
          <cell r="D10" t="str">
            <v>市町村道</v>
          </cell>
          <cell r="E10" t="str">
            <v>自歩道</v>
          </cell>
          <cell r="F10" t="str">
            <v>１１２－２号</v>
          </cell>
          <cell r="G10" t="str">
            <v>木更津市井尻</v>
          </cell>
          <cell r="H10">
            <v>217</v>
          </cell>
          <cell r="I10">
            <v>96000</v>
          </cell>
          <cell r="J10">
            <v>2000</v>
          </cell>
          <cell r="K10">
            <v>90000</v>
          </cell>
          <cell r="L10">
            <v>742</v>
          </cell>
          <cell r="M10">
            <v>328</v>
          </cell>
          <cell r="N10">
            <v>3215</v>
          </cell>
          <cell r="P10">
            <v>250</v>
          </cell>
          <cell r="Q10" t="str">
            <v>継続</v>
          </cell>
          <cell r="R10" t="str">
            <v>通学路</v>
          </cell>
          <cell r="S10">
            <v>7</v>
          </cell>
          <cell r="T10">
            <v>11</v>
          </cell>
          <cell r="U10">
            <v>5</v>
          </cell>
          <cell r="V10">
            <v>742</v>
          </cell>
          <cell r="W10">
            <v>742</v>
          </cell>
          <cell r="X10">
            <v>5.5</v>
          </cell>
          <cell r="Y10">
            <v>0</v>
          </cell>
          <cell r="Z10">
            <v>3.2</v>
          </cell>
          <cell r="AA10">
            <v>3</v>
          </cell>
          <cell r="AB10">
            <v>9.6999999999999993</v>
          </cell>
          <cell r="AC10">
            <v>78</v>
          </cell>
          <cell r="AE10">
            <v>2</v>
          </cell>
          <cell r="AF10">
            <v>0</v>
          </cell>
          <cell r="AG10">
            <v>1</v>
          </cell>
          <cell r="AH10">
            <v>0</v>
          </cell>
          <cell r="AI10">
            <v>0</v>
          </cell>
          <cell r="AJ10">
            <v>0</v>
          </cell>
          <cell r="AM10" t="str">
            <v>○</v>
          </cell>
          <cell r="AP10" t="str">
            <v>○</v>
          </cell>
          <cell r="AQ10" t="str">
            <v>○</v>
          </cell>
          <cell r="AS10" t="str">
            <v>○</v>
          </cell>
          <cell r="AW10" t="str">
            <v>○</v>
          </cell>
          <cell r="AZ10" t="str">
            <v>○</v>
          </cell>
          <cell r="BF10">
            <v>24</v>
          </cell>
          <cell r="BJ10">
            <v>3</v>
          </cell>
        </row>
        <row r="12">
          <cell r="B12" t="str">
            <v>小計</v>
          </cell>
          <cell r="D12" t="str">
            <v>一般国道</v>
          </cell>
          <cell r="H12">
            <v>234</v>
          </cell>
          <cell r="I12">
            <v>90000</v>
          </cell>
          <cell r="J12">
            <v>30000</v>
          </cell>
          <cell r="K12">
            <v>30000</v>
          </cell>
        </row>
        <row r="13">
          <cell r="D13" t="str">
            <v>主要地方道</v>
          </cell>
          <cell r="H13">
            <v>300</v>
          </cell>
          <cell r="I13">
            <v>50000</v>
          </cell>
          <cell r="J13">
            <v>5000</v>
          </cell>
          <cell r="K13">
            <v>30000</v>
          </cell>
        </row>
        <row r="14">
          <cell r="D14" t="str">
            <v>市町村道</v>
          </cell>
          <cell r="H14">
            <v>776</v>
          </cell>
          <cell r="I14">
            <v>282000</v>
          </cell>
          <cell r="J14">
            <v>2000</v>
          </cell>
          <cell r="K14">
            <v>245000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H87"/>
  <sheetViews>
    <sheetView tabSelected="1" view="pageBreakPreview" zoomScaleNormal="100" zoomScaleSheetLayoutView="100" workbookViewId="0"/>
  </sheetViews>
  <sheetFormatPr defaultColWidth="3.875" defaultRowHeight="23.25" customHeight="1" x14ac:dyDescent="0.15"/>
  <cols>
    <col min="1" max="1" width="3.875" style="1"/>
    <col min="2" max="2" width="3.875" style="103"/>
    <col min="3" max="3" width="3.875" style="2"/>
    <col min="4" max="4" width="3.875" style="3"/>
    <col min="5" max="6" width="3.875" style="2"/>
    <col min="7" max="7" width="3.875" style="4"/>
    <col min="8" max="8" width="3.875" style="5"/>
    <col min="9" max="10" width="3.875" style="4"/>
    <col min="11" max="11" width="3.875" style="6"/>
    <col min="12" max="12" width="3.875" style="2"/>
    <col min="13" max="26" width="3.875" style="104"/>
    <col min="27" max="27" width="4.5" style="104" customWidth="1"/>
    <col min="28" max="16384" width="3.875" style="104"/>
  </cols>
  <sheetData>
    <row r="1" spans="1:34" s="103" customFormat="1" ht="23.25" customHeight="1" x14ac:dyDescent="0.15">
      <c r="A1" s="1"/>
      <c r="C1" s="2"/>
      <c r="D1" s="3"/>
      <c r="E1" s="2"/>
      <c r="F1" s="2"/>
      <c r="G1" s="4"/>
      <c r="H1" s="5"/>
      <c r="I1" s="4"/>
      <c r="J1" s="4"/>
      <c r="K1" s="6"/>
      <c r="L1" s="2"/>
      <c r="M1" s="104"/>
      <c r="N1" s="104"/>
      <c r="O1" s="104"/>
      <c r="P1" s="104"/>
      <c r="Q1" s="104"/>
      <c r="R1" s="104"/>
    </row>
    <row r="2" spans="1:34" s="103" customFormat="1" ht="23.25" customHeight="1" x14ac:dyDescent="0.15">
      <c r="A2" s="1"/>
      <c r="C2" s="2"/>
      <c r="D2" s="3"/>
      <c r="E2" s="2"/>
      <c r="F2" s="2"/>
      <c r="G2" s="4"/>
      <c r="H2" s="5"/>
      <c r="I2" s="4"/>
      <c r="J2" s="4"/>
      <c r="K2" s="6"/>
      <c r="L2" s="2"/>
      <c r="M2" s="104"/>
      <c r="N2" s="104"/>
      <c r="O2" s="104"/>
      <c r="P2" s="104"/>
      <c r="Q2" s="104"/>
      <c r="R2" s="104"/>
    </row>
    <row r="3" spans="1:34" s="103" customFormat="1" ht="23.25" customHeight="1" x14ac:dyDescent="0.15">
      <c r="A3" s="1"/>
      <c r="C3" s="2"/>
      <c r="D3" s="3"/>
      <c r="E3" s="2"/>
      <c r="F3" s="2"/>
      <c r="G3" s="4"/>
      <c r="H3" s="5"/>
      <c r="I3" s="4"/>
      <c r="J3" s="4"/>
      <c r="K3" s="6"/>
      <c r="L3" s="2"/>
      <c r="M3" s="104"/>
      <c r="N3" s="104"/>
      <c r="O3" s="104"/>
      <c r="P3" s="104"/>
      <c r="Q3" s="104"/>
      <c r="R3" s="104"/>
    </row>
    <row r="4" spans="1:34" s="103" customFormat="1" ht="23.25" customHeight="1" x14ac:dyDescent="0.15">
      <c r="A4" s="1"/>
      <c r="C4" s="2"/>
      <c r="D4" s="3"/>
      <c r="E4" s="2"/>
      <c r="F4" s="2"/>
      <c r="G4" s="4"/>
      <c r="H4" s="5"/>
      <c r="I4" s="4"/>
      <c r="J4" s="4"/>
      <c r="K4" s="6"/>
      <c r="L4" s="2"/>
      <c r="M4" s="104"/>
      <c r="N4" s="104"/>
      <c r="O4" s="104"/>
      <c r="P4" s="104"/>
      <c r="Q4" s="104"/>
      <c r="R4" s="104"/>
    </row>
    <row r="5" spans="1:34" s="103" customFormat="1" ht="23.25" customHeight="1" x14ac:dyDescent="0.15">
      <c r="A5" s="1"/>
      <c r="C5" s="2"/>
      <c r="D5" s="3"/>
      <c r="E5" s="2"/>
      <c r="F5" s="2"/>
      <c r="G5" s="4"/>
      <c r="H5" s="5"/>
      <c r="I5" s="4"/>
      <c r="J5" s="4"/>
      <c r="K5" s="6"/>
      <c r="L5" s="2"/>
      <c r="M5" s="104"/>
      <c r="N5" s="104"/>
      <c r="O5" s="104"/>
      <c r="P5" s="104"/>
      <c r="Q5" s="104"/>
      <c r="R5" s="104"/>
    </row>
    <row r="6" spans="1:34" s="103" customFormat="1" ht="23.25" customHeight="1" x14ac:dyDescent="0.15">
      <c r="A6" s="1"/>
      <c r="C6" s="2"/>
      <c r="D6" s="3"/>
      <c r="E6" s="2"/>
      <c r="F6" s="2"/>
      <c r="G6" s="4"/>
      <c r="H6" s="5"/>
      <c r="I6" s="4"/>
      <c r="J6" s="4"/>
      <c r="K6" s="6"/>
      <c r="L6" s="2"/>
      <c r="M6" s="104"/>
      <c r="N6" s="104"/>
      <c r="O6" s="104"/>
      <c r="P6" s="104"/>
      <c r="Q6" s="104"/>
      <c r="R6" s="104"/>
    </row>
    <row r="7" spans="1:34" s="103" customFormat="1" ht="23.25" customHeight="1" x14ac:dyDescent="0.15">
      <c r="A7" s="203" t="s">
        <v>0</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34" s="103" customFormat="1" ht="23.25" customHeight="1" x14ac:dyDescent="0.15">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row>
    <row r="9" spans="1:34" s="103" customFormat="1" ht="23.25" customHeight="1" x14ac:dyDescent="0.15">
      <c r="A9" s="1"/>
      <c r="C9" s="2"/>
      <c r="D9" s="3"/>
      <c r="E9" s="2"/>
      <c r="F9" s="2"/>
      <c r="G9" s="4"/>
      <c r="H9" s="5"/>
      <c r="I9" s="4"/>
      <c r="J9" s="4"/>
      <c r="K9" s="6"/>
      <c r="L9" s="2"/>
      <c r="M9" s="104"/>
      <c r="N9" s="104"/>
      <c r="O9" s="104"/>
      <c r="P9" s="104"/>
      <c r="Q9" s="104"/>
      <c r="R9" s="104"/>
    </row>
    <row r="10" spans="1:34" s="7" customFormat="1" ht="30" customHeight="1" x14ac:dyDescent="0.15">
      <c r="A10" s="204" t="s">
        <v>1</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row>
    <row r="11" spans="1:34" s="103" customFormat="1" ht="23.25" customHeight="1" x14ac:dyDescent="0.15">
      <c r="A11" s="1"/>
      <c r="C11" s="2"/>
      <c r="D11" s="3"/>
      <c r="E11" s="2"/>
      <c r="F11" s="2"/>
      <c r="G11" s="4"/>
      <c r="H11" s="5"/>
      <c r="I11" s="4"/>
      <c r="J11" s="4"/>
      <c r="K11" s="6"/>
      <c r="L11" s="2"/>
      <c r="M11" s="104"/>
      <c r="N11" s="104"/>
      <c r="O11" s="104"/>
      <c r="P11" s="104"/>
      <c r="Q11" s="104"/>
      <c r="R11" s="104"/>
    </row>
    <row r="12" spans="1:34" s="103" customFormat="1" ht="23.25" customHeight="1" x14ac:dyDescent="0.15">
      <c r="A12" s="1"/>
      <c r="C12" s="2"/>
      <c r="D12" s="3"/>
      <c r="E12" s="2"/>
      <c r="F12" s="2"/>
      <c r="G12" s="4"/>
      <c r="H12" s="5"/>
      <c r="I12" s="4"/>
      <c r="J12" s="4"/>
      <c r="K12" s="6"/>
      <c r="L12" s="2"/>
      <c r="M12" s="104"/>
      <c r="N12" s="104"/>
      <c r="O12" s="104"/>
      <c r="P12" s="104"/>
      <c r="Q12" s="104"/>
      <c r="R12" s="104"/>
    </row>
    <row r="13" spans="1:34" s="103" customFormat="1" ht="23.25" customHeight="1" x14ac:dyDescent="0.15">
      <c r="A13" s="1"/>
      <c r="C13" s="2"/>
      <c r="D13" s="3"/>
      <c r="E13" s="2"/>
      <c r="F13" s="2"/>
      <c r="G13" s="4"/>
      <c r="H13" s="5"/>
      <c r="I13" s="4"/>
      <c r="J13" s="4"/>
      <c r="K13" s="6"/>
      <c r="L13" s="2"/>
      <c r="M13" s="104"/>
      <c r="N13" s="104"/>
      <c r="O13" s="104"/>
      <c r="P13" s="104"/>
      <c r="Q13" s="104"/>
      <c r="R13" s="104"/>
    </row>
    <row r="14" spans="1:34" s="103" customFormat="1" ht="23.25" customHeight="1" x14ac:dyDescent="0.15">
      <c r="A14" s="1"/>
      <c r="C14" s="2"/>
      <c r="D14" s="3"/>
      <c r="E14" s="2"/>
      <c r="F14" s="2"/>
      <c r="G14" s="4"/>
      <c r="H14" s="5"/>
      <c r="I14" s="4"/>
      <c r="J14" s="4"/>
      <c r="K14" s="6"/>
      <c r="L14" s="2"/>
      <c r="M14" s="104"/>
      <c r="N14" s="104"/>
      <c r="O14" s="104"/>
      <c r="P14" s="104"/>
      <c r="Q14" s="104"/>
      <c r="R14" s="104"/>
    </row>
    <row r="15" spans="1:34" s="103" customFormat="1" ht="23.25" customHeight="1" x14ac:dyDescent="0.15">
      <c r="A15" s="1"/>
      <c r="C15" s="2"/>
      <c r="D15" s="3"/>
      <c r="E15" s="2"/>
      <c r="F15" s="2"/>
      <c r="G15" s="4"/>
      <c r="H15" s="5"/>
      <c r="I15" s="4"/>
      <c r="J15" s="4"/>
      <c r="K15" s="6"/>
      <c r="L15" s="2"/>
      <c r="M15" s="104"/>
      <c r="N15" s="104"/>
      <c r="O15" s="104"/>
      <c r="P15" s="104"/>
      <c r="Q15" s="104"/>
      <c r="R15" s="104"/>
    </row>
    <row r="16" spans="1:34" s="103" customFormat="1" ht="23.25" customHeight="1" x14ac:dyDescent="0.15">
      <c r="A16" s="8"/>
      <c r="C16" s="2"/>
      <c r="D16" s="3"/>
      <c r="E16" s="2"/>
      <c r="F16" s="2"/>
      <c r="G16" s="4"/>
      <c r="H16" s="5"/>
      <c r="I16" s="4"/>
      <c r="J16" s="4"/>
      <c r="K16" s="6"/>
      <c r="L16" s="2"/>
      <c r="M16" s="104"/>
      <c r="N16" s="104"/>
      <c r="O16" s="104"/>
      <c r="P16" s="104"/>
      <c r="Q16" s="104"/>
      <c r="R16" s="104"/>
    </row>
    <row r="17" spans="1:34" s="7" customFormat="1" ht="22.5" customHeight="1" x14ac:dyDescent="0.15">
      <c r="A17" s="205" t="s">
        <v>3403</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row>
    <row r="18" spans="1:34" s="103" customFormat="1" ht="23.25" customHeight="1" x14ac:dyDescent="0.15">
      <c r="A18" s="8"/>
      <c r="C18" s="2"/>
      <c r="D18" s="3"/>
      <c r="E18" s="2"/>
      <c r="F18" s="2"/>
      <c r="G18" s="4"/>
      <c r="H18" s="5"/>
      <c r="I18" s="4"/>
      <c r="J18" s="4"/>
      <c r="K18" s="6"/>
      <c r="L18" s="2"/>
      <c r="M18" s="104"/>
      <c r="N18" s="104"/>
      <c r="O18" s="104"/>
      <c r="P18" s="104"/>
      <c r="Q18" s="104"/>
      <c r="R18" s="104"/>
    </row>
    <row r="19" spans="1:34" s="9" customFormat="1" ht="27.75" customHeight="1" x14ac:dyDescent="0.15">
      <c r="A19" s="206" t="s">
        <v>2</v>
      </c>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row>
    <row r="20" spans="1:34" s="103" customFormat="1" ht="23.25" customHeight="1" x14ac:dyDescent="0.15">
      <c r="A20" s="1"/>
      <c r="C20" s="2"/>
      <c r="D20" s="3"/>
      <c r="E20" s="2"/>
      <c r="F20" s="2"/>
      <c r="G20" s="4"/>
      <c r="H20" s="5"/>
      <c r="I20" s="4"/>
      <c r="J20" s="4"/>
      <c r="K20" s="6"/>
      <c r="L20" s="2"/>
      <c r="M20" s="104"/>
      <c r="N20" s="104"/>
      <c r="O20" s="104"/>
      <c r="P20" s="104"/>
      <c r="Q20" s="104"/>
      <c r="R20" s="104"/>
    </row>
    <row r="21" spans="1:34" s="103" customFormat="1" ht="23.25" customHeight="1" x14ac:dyDescent="0.15">
      <c r="A21" s="1"/>
      <c r="C21" s="2"/>
      <c r="D21" s="3"/>
      <c r="E21" s="2"/>
      <c r="F21" s="2"/>
      <c r="G21" s="4"/>
      <c r="H21" s="5"/>
      <c r="I21" s="4"/>
      <c r="J21" s="4"/>
      <c r="K21" s="6"/>
      <c r="L21" s="2"/>
      <c r="M21" s="104"/>
      <c r="N21" s="104"/>
      <c r="O21" s="104"/>
      <c r="P21" s="104"/>
      <c r="Q21" s="104"/>
      <c r="R21" s="104"/>
    </row>
    <row r="22" spans="1:34" s="103" customFormat="1" ht="23.25" customHeight="1" x14ac:dyDescent="0.15">
      <c r="A22" s="1"/>
      <c r="C22" s="2"/>
      <c r="D22" s="3"/>
      <c r="E22" s="2"/>
      <c r="F22" s="2"/>
      <c r="G22" s="4"/>
      <c r="H22" s="5"/>
      <c r="I22" s="4"/>
      <c r="J22" s="4"/>
      <c r="K22" s="6"/>
      <c r="L22" s="2"/>
      <c r="M22" s="104"/>
      <c r="N22" s="104"/>
      <c r="O22" s="104"/>
      <c r="P22" s="104"/>
      <c r="Q22" s="104"/>
      <c r="R22" s="104"/>
    </row>
    <row r="23" spans="1:34" s="103" customFormat="1" ht="23.25" customHeight="1" x14ac:dyDescent="0.15">
      <c r="A23" s="1"/>
      <c r="C23" s="2"/>
      <c r="D23" s="3"/>
      <c r="E23" s="2"/>
      <c r="F23" s="2"/>
      <c r="G23" s="4"/>
      <c r="H23" s="5"/>
      <c r="I23" s="4"/>
      <c r="J23" s="4"/>
      <c r="K23" s="6"/>
      <c r="L23" s="2"/>
      <c r="M23" s="104"/>
      <c r="N23" s="104"/>
      <c r="O23" s="104"/>
      <c r="P23" s="104"/>
      <c r="Q23" s="104"/>
      <c r="R23" s="104"/>
    </row>
    <row r="24" spans="1:34" s="103" customFormat="1" ht="23.25" customHeight="1" x14ac:dyDescent="0.15">
      <c r="A24" s="1"/>
      <c r="C24" s="2"/>
      <c r="D24" s="3"/>
      <c r="E24" s="2"/>
      <c r="F24" s="2"/>
      <c r="G24" s="4"/>
      <c r="H24" s="5"/>
      <c r="I24" s="4"/>
      <c r="J24" s="4"/>
      <c r="K24" s="6"/>
      <c r="L24" s="2"/>
      <c r="M24" s="104"/>
      <c r="N24" s="104"/>
      <c r="O24" s="104"/>
      <c r="P24" s="104"/>
      <c r="Q24" s="104"/>
      <c r="R24" s="104"/>
    </row>
    <row r="25" spans="1:34" s="10" customFormat="1" ht="20.25" customHeight="1" x14ac:dyDescent="0.15">
      <c r="A25" s="207" t="s">
        <v>3</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row>
    <row r="26" spans="1:34" s="10" customFormat="1" ht="20.25" x14ac:dyDescent="0.15">
      <c r="A26" s="102"/>
      <c r="B26" s="102"/>
      <c r="C26" s="102"/>
      <c r="D26" s="102"/>
      <c r="E26" s="102"/>
      <c r="F26" s="102"/>
      <c r="G26" s="102"/>
      <c r="H26" s="102"/>
      <c r="I26" s="102"/>
      <c r="J26" s="102"/>
      <c r="K26" s="102"/>
      <c r="L26" s="102"/>
      <c r="M26" s="102"/>
      <c r="N26" s="102"/>
      <c r="O26" s="102"/>
      <c r="P26" s="102"/>
      <c r="Q26" s="102"/>
      <c r="R26" s="102"/>
      <c r="S26" s="102"/>
      <c r="T26" s="102"/>
      <c r="U26" s="102"/>
      <c r="V26" s="102"/>
    </row>
    <row r="27" spans="1:34" s="103" customFormat="1" ht="23.25" customHeight="1" x14ac:dyDescent="0.15">
      <c r="A27" s="1"/>
      <c r="C27" s="2"/>
      <c r="D27" s="3"/>
      <c r="E27" s="2"/>
      <c r="F27" s="2"/>
      <c r="G27" s="4"/>
      <c r="H27" s="5"/>
      <c r="I27" s="4"/>
      <c r="J27" s="4"/>
      <c r="K27" s="6"/>
      <c r="L27" s="2"/>
      <c r="M27" s="104"/>
      <c r="N27" s="104"/>
      <c r="O27" s="104"/>
      <c r="P27" s="104"/>
      <c r="Q27" s="104"/>
      <c r="R27" s="104"/>
    </row>
    <row r="28" spans="1:34" s="12" customFormat="1" ht="12" customHeight="1" x14ac:dyDescent="0.15">
      <c r="A28" s="11"/>
      <c r="H28" s="201" t="s">
        <v>4</v>
      </c>
      <c r="I28" s="201"/>
      <c r="J28" s="201"/>
      <c r="K28" s="201"/>
      <c r="L28" s="201"/>
      <c r="M28" s="201"/>
      <c r="N28" s="13"/>
      <c r="O28" s="13"/>
      <c r="P28" s="13"/>
      <c r="Q28" s="13"/>
      <c r="R28" s="13"/>
      <c r="S28" s="13"/>
      <c r="T28" s="13"/>
      <c r="U28" s="13"/>
      <c r="V28" s="13"/>
      <c r="W28" s="13"/>
      <c r="X28" s="13"/>
      <c r="Y28" s="13"/>
      <c r="Z28" s="13"/>
      <c r="AA28" s="201">
        <v>1</v>
      </c>
    </row>
    <row r="29" spans="1:34" s="12" customFormat="1" ht="12" customHeight="1" x14ac:dyDescent="0.15">
      <c r="A29" s="11"/>
      <c r="H29" s="201"/>
      <c r="I29" s="201"/>
      <c r="J29" s="201"/>
      <c r="K29" s="201"/>
      <c r="L29" s="201"/>
      <c r="M29" s="201"/>
      <c r="N29" s="100"/>
      <c r="O29" s="100"/>
      <c r="P29" s="100"/>
      <c r="Q29" s="100"/>
      <c r="R29" s="100"/>
      <c r="S29" s="100"/>
      <c r="T29" s="100"/>
      <c r="U29" s="100"/>
      <c r="V29" s="100"/>
      <c r="W29" s="100"/>
      <c r="X29" s="100"/>
      <c r="Y29" s="100"/>
      <c r="Z29" s="100"/>
      <c r="AA29" s="201"/>
    </row>
    <row r="30" spans="1:34" s="12" customFormat="1" ht="12" customHeight="1" x14ac:dyDescent="0.15">
      <c r="A30" s="11"/>
      <c r="H30" s="100"/>
      <c r="I30" s="202" t="s">
        <v>5</v>
      </c>
      <c r="J30" s="202"/>
      <c r="K30" s="202"/>
      <c r="L30" s="202"/>
      <c r="M30" s="202"/>
      <c r="N30" s="14"/>
      <c r="O30" s="14"/>
      <c r="P30" s="14"/>
      <c r="Q30" s="14"/>
      <c r="R30" s="13"/>
      <c r="S30" s="13"/>
      <c r="T30" s="13"/>
      <c r="U30" s="13"/>
      <c r="V30" s="13"/>
      <c r="W30" s="13"/>
      <c r="X30" s="13"/>
      <c r="Y30" s="13"/>
      <c r="Z30" s="13"/>
      <c r="AA30" s="201">
        <v>1</v>
      </c>
    </row>
    <row r="31" spans="1:34" s="12" customFormat="1" ht="12" customHeight="1" x14ac:dyDescent="0.15">
      <c r="A31" s="11"/>
      <c r="H31" s="100"/>
      <c r="I31" s="202"/>
      <c r="J31" s="202"/>
      <c r="K31" s="202"/>
      <c r="L31" s="202"/>
      <c r="M31" s="202"/>
      <c r="N31" s="101"/>
      <c r="O31" s="101"/>
      <c r="P31" s="101"/>
      <c r="Q31" s="101"/>
      <c r="R31" s="100"/>
      <c r="S31" s="100"/>
      <c r="T31" s="100"/>
      <c r="U31" s="100"/>
      <c r="V31" s="100"/>
      <c r="W31" s="100"/>
      <c r="X31" s="100"/>
      <c r="Y31" s="100"/>
      <c r="Z31" s="100"/>
      <c r="AA31" s="201"/>
    </row>
    <row r="32" spans="1:34" s="12" customFormat="1" ht="12" customHeight="1" x14ac:dyDescent="0.15">
      <c r="A32" s="11"/>
      <c r="H32" s="100"/>
      <c r="I32" s="202" t="s">
        <v>6</v>
      </c>
      <c r="J32" s="202"/>
      <c r="K32" s="202"/>
      <c r="L32" s="202"/>
      <c r="M32" s="202"/>
      <c r="N32" s="202"/>
      <c r="O32" s="100"/>
      <c r="P32" s="14"/>
      <c r="Q32" s="14"/>
      <c r="R32" s="13"/>
      <c r="S32" s="13"/>
      <c r="T32" s="13"/>
      <c r="U32" s="13"/>
      <c r="V32" s="13"/>
      <c r="W32" s="13"/>
      <c r="X32" s="13"/>
      <c r="Y32" s="13"/>
      <c r="Z32" s="13"/>
      <c r="AA32" s="201">
        <v>67</v>
      </c>
    </row>
    <row r="33" spans="1:34" s="12" customFormat="1" ht="12" customHeight="1" x14ac:dyDescent="0.15">
      <c r="A33" s="11"/>
      <c r="H33" s="100"/>
      <c r="I33" s="202"/>
      <c r="J33" s="202"/>
      <c r="K33" s="202"/>
      <c r="L33" s="202"/>
      <c r="M33" s="202"/>
      <c r="N33" s="202"/>
      <c r="O33" s="15"/>
      <c r="P33" s="101"/>
      <c r="Q33" s="101"/>
      <c r="R33" s="100"/>
      <c r="S33" s="100"/>
      <c r="T33" s="100"/>
      <c r="U33" s="100"/>
      <c r="V33" s="100"/>
      <c r="W33" s="100"/>
      <c r="X33" s="100"/>
      <c r="Y33" s="100"/>
      <c r="Z33" s="100"/>
      <c r="AA33" s="201"/>
    </row>
    <row r="34" spans="1:34" s="12" customFormat="1" ht="12" customHeight="1" x14ac:dyDescent="0.15">
      <c r="A34" s="11"/>
      <c r="H34" s="100"/>
      <c r="I34" s="200" t="s">
        <v>7</v>
      </c>
      <c r="J34" s="200"/>
      <c r="K34" s="200"/>
      <c r="L34" s="200"/>
      <c r="M34" s="200"/>
      <c r="N34" s="100"/>
      <c r="O34" s="100"/>
      <c r="P34" s="100"/>
      <c r="Q34" s="100"/>
      <c r="R34" s="16"/>
      <c r="S34" s="13"/>
      <c r="T34" s="13"/>
      <c r="U34" s="13"/>
      <c r="V34" s="13"/>
      <c r="W34" s="13"/>
      <c r="X34" s="13"/>
      <c r="Y34" s="13"/>
      <c r="Z34" s="13"/>
      <c r="AA34" s="201">
        <v>67</v>
      </c>
    </row>
    <row r="35" spans="1:34" s="12" customFormat="1" ht="12" customHeight="1" x14ac:dyDescent="0.15">
      <c r="A35" s="11"/>
      <c r="H35" s="100"/>
      <c r="I35" s="200"/>
      <c r="J35" s="200"/>
      <c r="K35" s="200"/>
      <c r="L35" s="200"/>
      <c r="M35" s="200"/>
      <c r="N35" s="17"/>
      <c r="O35" s="17"/>
      <c r="P35" s="17"/>
      <c r="Q35" s="17"/>
      <c r="R35" s="17"/>
      <c r="S35" s="100"/>
      <c r="T35" s="100"/>
      <c r="U35" s="100"/>
      <c r="V35" s="100"/>
      <c r="W35" s="100"/>
      <c r="X35" s="100"/>
      <c r="AA35" s="201"/>
    </row>
    <row r="36" spans="1:34" s="12" customFormat="1" ht="12" customHeight="1" x14ac:dyDescent="0.15">
      <c r="A36" s="11"/>
      <c r="H36" s="100"/>
      <c r="I36" s="200" t="s">
        <v>8</v>
      </c>
      <c r="J36" s="200"/>
      <c r="K36" s="200"/>
      <c r="L36" s="200"/>
      <c r="M36" s="200"/>
      <c r="N36" s="200"/>
      <c r="O36" s="100"/>
      <c r="P36" s="100"/>
      <c r="Q36" s="100"/>
      <c r="R36" s="13"/>
      <c r="S36" s="13"/>
      <c r="T36" s="13"/>
      <c r="U36" s="13"/>
      <c r="V36" s="13"/>
      <c r="W36" s="13"/>
      <c r="X36" s="13"/>
      <c r="Y36" s="13"/>
      <c r="Z36" s="13"/>
      <c r="AA36" s="201">
        <v>102</v>
      </c>
    </row>
    <row r="37" spans="1:34" s="12" customFormat="1" ht="12" customHeight="1" x14ac:dyDescent="0.15">
      <c r="A37" s="11"/>
      <c r="H37" s="100"/>
      <c r="I37" s="200"/>
      <c r="J37" s="200"/>
      <c r="K37" s="200"/>
      <c r="L37" s="200"/>
      <c r="M37" s="200"/>
      <c r="N37" s="200"/>
      <c r="O37" s="17"/>
      <c r="P37" s="17"/>
      <c r="Q37" s="17"/>
      <c r="R37" s="100"/>
      <c r="S37" s="100"/>
      <c r="T37" s="100"/>
      <c r="U37" s="100"/>
      <c r="V37" s="100"/>
      <c r="W37" s="100"/>
      <c r="X37" s="100"/>
      <c r="AA37" s="201"/>
    </row>
    <row r="38" spans="1:34" s="12" customFormat="1" ht="12" customHeight="1" x14ac:dyDescent="0.15">
      <c r="A38" s="11"/>
      <c r="H38" s="100"/>
      <c r="I38" s="202" t="s">
        <v>9</v>
      </c>
      <c r="J38" s="202"/>
      <c r="K38" s="202"/>
      <c r="L38" s="202"/>
      <c r="M38" s="202"/>
      <c r="N38" s="202"/>
      <c r="O38" s="202"/>
      <c r="P38" s="202"/>
      <c r="Q38" s="202"/>
      <c r="R38" s="13"/>
      <c r="S38" s="13"/>
      <c r="T38" s="13"/>
      <c r="U38" s="13"/>
      <c r="V38" s="13"/>
      <c r="W38" s="13"/>
      <c r="X38" s="13"/>
      <c r="Y38" s="13"/>
      <c r="Z38" s="13"/>
      <c r="AA38" s="201">
        <v>106</v>
      </c>
    </row>
    <row r="39" spans="1:34" s="12" customFormat="1" ht="12" customHeight="1" x14ac:dyDescent="0.15">
      <c r="A39" s="11"/>
      <c r="H39" s="100"/>
      <c r="I39" s="202"/>
      <c r="J39" s="202"/>
      <c r="K39" s="202"/>
      <c r="L39" s="202"/>
      <c r="M39" s="202"/>
      <c r="N39" s="202"/>
      <c r="O39" s="202"/>
      <c r="P39" s="202"/>
      <c r="Q39" s="202"/>
      <c r="R39" s="100"/>
      <c r="S39" s="100"/>
      <c r="T39" s="100"/>
      <c r="U39" s="100"/>
      <c r="V39" s="100"/>
      <c r="W39" s="100"/>
      <c r="X39" s="100"/>
      <c r="AA39" s="201"/>
    </row>
    <row r="40" spans="1:34" s="12" customFormat="1" ht="12" customHeight="1" x14ac:dyDescent="0.15">
      <c r="A40" s="11"/>
      <c r="H40" s="100"/>
      <c r="I40" s="100"/>
      <c r="J40" s="100"/>
      <c r="K40" s="100"/>
      <c r="L40" s="100"/>
      <c r="M40" s="100"/>
      <c r="N40" s="100"/>
      <c r="O40" s="100"/>
      <c r="P40" s="100"/>
      <c r="Q40" s="100"/>
      <c r="R40" s="16"/>
      <c r="S40" s="16"/>
      <c r="T40" s="16"/>
      <c r="U40" s="16"/>
      <c r="V40" s="16"/>
      <c r="W40" s="16"/>
      <c r="X40" s="16"/>
      <c r="Y40" s="16"/>
      <c r="Z40" s="16"/>
      <c r="AA40" s="100"/>
    </row>
    <row r="41" spans="1:34" s="12" customFormat="1" ht="12" customHeight="1" x14ac:dyDescent="0.15">
      <c r="A41" s="11"/>
      <c r="I41" s="100"/>
      <c r="J41" s="100"/>
      <c r="K41" s="100"/>
      <c r="L41" s="100"/>
      <c r="M41" s="100"/>
      <c r="N41" s="100"/>
      <c r="O41" s="100"/>
      <c r="P41" s="100"/>
      <c r="Q41" s="100"/>
      <c r="R41" s="16"/>
      <c r="S41" s="16"/>
      <c r="T41" s="16"/>
      <c r="U41" s="16"/>
      <c r="V41" s="16"/>
      <c r="W41" s="16"/>
      <c r="X41" s="16"/>
      <c r="Y41" s="18"/>
      <c r="Z41" s="18"/>
      <c r="AA41" s="100"/>
    </row>
    <row r="43" spans="1:34" s="10" customFormat="1" ht="20.25" customHeight="1" x14ac:dyDescent="0.15">
      <c r="A43" s="207" t="s">
        <v>10</v>
      </c>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row>
    <row r="44" spans="1:34" ht="9" customHeight="1" x14ac:dyDescent="0.15"/>
    <row r="45" spans="1:34" s="108" customFormat="1" ht="15" customHeight="1" x14ac:dyDescent="0.15">
      <c r="A45" s="1"/>
      <c r="C45" s="19"/>
      <c r="D45" s="20" t="s">
        <v>11</v>
      </c>
      <c r="E45" s="19"/>
      <c r="F45" s="19"/>
      <c r="G45" s="19"/>
      <c r="H45" s="19"/>
      <c r="I45" s="19"/>
      <c r="J45" s="19"/>
      <c r="K45" s="19"/>
      <c r="L45" s="19"/>
      <c r="M45" s="19"/>
      <c r="N45" s="19"/>
      <c r="O45" s="19"/>
      <c r="P45" s="19"/>
      <c r="Q45" s="19"/>
      <c r="R45" s="19"/>
      <c r="S45" s="19"/>
      <c r="T45" s="19"/>
      <c r="U45" s="19"/>
      <c r="V45" s="19"/>
      <c r="W45" s="129"/>
      <c r="X45" s="129"/>
      <c r="Y45" s="129"/>
      <c r="Z45" s="129"/>
      <c r="AA45" s="129"/>
      <c r="AB45" s="129"/>
      <c r="AC45" s="129"/>
      <c r="AD45" s="129"/>
    </row>
    <row r="46" spans="1:34" s="108" customFormat="1" ht="30" customHeight="1" x14ac:dyDescent="0.15">
      <c r="C46" s="1"/>
      <c r="D46" s="128"/>
      <c r="E46" s="208" t="s">
        <v>3404</v>
      </c>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4" s="108" customFormat="1" ht="15" customHeight="1" x14ac:dyDescent="0.15">
      <c r="C47" s="1"/>
      <c r="D47" s="128"/>
      <c r="E47" s="208" t="s">
        <v>12</v>
      </c>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row>
    <row r="48" spans="1:34" s="108" customFormat="1" ht="15" customHeight="1" x14ac:dyDescent="0.15">
      <c r="C48" s="1"/>
      <c r="D48" s="128"/>
      <c r="E48" s="208" t="s">
        <v>13</v>
      </c>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row>
    <row r="49" spans="3:30" s="108" customFormat="1" ht="15" customHeight="1" x14ac:dyDescent="0.15">
      <c r="C49" s="1"/>
      <c r="D49" s="128"/>
      <c r="E49" s="209" t="s">
        <v>14</v>
      </c>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row>
    <row r="50" spans="3:30" s="108" customFormat="1" ht="12" x14ac:dyDescent="0.15">
      <c r="C50" s="1"/>
      <c r="D50" s="128"/>
      <c r="E50" s="2"/>
      <c r="F50" s="3"/>
      <c r="G50" s="2"/>
      <c r="H50" s="2"/>
      <c r="I50" s="4"/>
      <c r="J50" s="5"/>
      <c r="K50" s="4"/>
      <c r="L50" s="4"/>
      <c r="M50" s="6"/>
      <c r="N50" s="2"/>
      <c r="O50" s="129"/>
      <c r="P50" s="129"/>
      <c r="Q50" s="129"/>
      <c r="R50" s="129"/>
      <c r="S50" s="129"/>
      <c r="T50" s="129"/>
      <c r="U50" s="129"/>
      <c r="V50" s="129"/>
      <c r="W50" s="129"/>
      <c r="X50" s="129"/>
      <c r="Y50" s="129"/>
      <c r="Z50" s="129"/>
      <c r="AA50" s="129"/>
      <c r="AB50" s="129"/>
      <c r="AC50" s="129"/>
      <c r="AD50" s="129"/>
    </row>
    <row r="51" spans="3:30" s="108" customFormat="1" ht="15" customHeight="1" x14ac:dyDescent="0.15">
      <c r="C51" s="1"/>
      <c r="D51" s="20" t="s">
        <v>15</v>
      </c>
      <c r="E51" s="19"/>
      <c r="F51" s="129"/>
      <c r="G51" s="19"/>
      <c r="H51" s="19"/>
      <c r="I51" s="19"/>
      <c r="J51" s="19"/>
      <c r="K51" s="19"/>
      <c r="L51" s="19"/>
      <c r="M51" s="19"/>
      <c r="N51" s="19"/>
      <c r="O51" s="19"/>
      <c r="P51" s="19"/>
      <c r="Q51" s="19"/>
      <c r="R51" s="19"/>
      <c r="S51" s="19"/>
      <c r="T51" s="19"/>
      <c r="U51" s="19"/>
      <c r="V51" s="19"/>
      <c r="W51" s="19"/>
      <c r="X51" s="19"/>
      <c r="Y51" s="129"/>
      <c r="Z51" s="129"/>
      <c r="AA51" s="129"/>
      <c r="AB51" s="129"/>
      <c r="AC51" s="129"/>
      <c r="AD51" s="129"/>
    </row>
    <row r="52" spans="3:30" s="108" customFormat="1" ht="27.75" customHeight="1" x14ac:dyDescent="0.15">
      <c r="C52" s="1"/>
      <c r="D52" s="128"/>
      <c r="E52" s="210" t="s">
        <v>16</v>
      </c>
      <c r="F52" s="210"/>
      <c r="G52" s="210"/>
      <c r="H52" s="210"/>
      <c r="I52" s="210" t="s">
        <v>2445</v>
      </c>
      <c r="J52" s="210"/>
      <c r="K52" s="210"/>
      <c r="L52" s="210"/>
      <c r="M52" s="210"/>
      <c r="N52" s="210"/>
      <c r="O52" s="210"/>
      <c r="P52" s="210"/>
      <c r="Q52" s="210"/>
      <c r="R52" s="210"/>
      <c r="S52" s="210"/>
      <c r="T52" s="210"/>
      <c r="U52" s="210"/>
      <c r="V52" s="210"/>
      <c r="W52" s="210"/>
      <c r="X52" s="210"/>
      <c r="Y52" s="210"/>
      <c r="Z52" s="210"/>
      <c r="AA52" s="210"/>
      <c r="AB52" s="210"/>
      <c r="AC52" s="210"/>
      <c r="AD52" s="210"/>
    </row>
    <row r="53" spans="3:30" s="108" customFormat="1" ht="15" customHeight="1" x14ac:dyDescent="0.15">
      <c r="C53" s="1"/>
      <c r="D53" s="128"/>
      <c r="E53" s="210" t="s">
        <v>17</v>
      </c>
      <c r="F53" s="210"/>
      <c r="G53" s="210"/>
      <c r="H53" s="210"/>
      <c r="I53" s="210" t="s">
        <v>18</v>
      </c>
      <c r="J53" s="210"/>
      <c r="K53" s="210"/>
      <c r="L53" s="210"/>
      <c r="M53" s="210"/>
      <c r="N53" s="210"/>
      <c r="O53" s="210"/>
      <c r="P53" s="210"/>
      <c r="Q53" s="210"/>
      <c r="R53" s="210"/>
      <c r="S53" s="210"/>
      <c r="T53" s="210"/>
      <c r="U53" s="210"/>
      <c r="V53" s="210"/>
      <c r="W53" s="210"/>
      <c r="X53" s="210"/>
      <c r="Y53" s="210"/>
      <c r="Z53" s="210"/>
      <c r="AA53" s="210"/>
      <c r="AB53" s="210"/>
      <c r="AC53" s="210"/>
      <c r="AD53" s="210"/>
    </row>
    <row r="54" spans="3:30" s="108" customFormat="1" ht="24.95" customHeight="1" x14ac:dyDescent="0.15">
      <c r="C54" s="1"/>
      <c r="D54" s="128"/>
      <c r="E54" s="210" t="s">
        <v>19</v>
      </c>
      <c r="F54" s="210"/>
      <c r="G54" s="210"/>
      <c r="H54" s="210"/>
      <c r="I54" s="210" t="s">
        <v>3135</v>
      </c>
      <c r="J54" s="210"/>
      <c r="K54" s="210"/>
      <c r="L54" s="210"/>
      <c r="M54" s="210"/>
      <c r="N54" s="210"/>
      <c r="O54" s="210"/>
      <c r="P54" s="210"/>
      <c r="Q54" s="210"/>
      <c r="R54" s="210"/>
      <c r="S54" s="210"/>
      <c r="T54" s="210"/>
      <c r="U54" s="210"/>
      <c r="V54" s="210"/>
      <c r="W54" s="210"/>
      <c r="X54" s="210"/>
      <c r="Y54" s="210"/>
      <c r="Z54" s="210"/>
      <c r="AA54" s="210"/>
      <c r="AB54" s="210"/>
      <c r="AC54" s="210"/>
      <c r="AD54" s="210"/>
    </row>
    <row r="55" spans="3:30" s="108" customFormat="1" ht="15" customHeight="1" x14ac:dyDescent="0.15">
      <c r="C55" s="1"/>
      <c r="D55" s="128"/>
      <c r="E55" s="210" t="s">
        <v>20</v>
      </c>
      <c r="F55" s="210"/>
      <c r="G55" s="210"/>
      <c r="H55" s="210"/>
      <c r="I55" s="211" t="s">
        <v>21</v>
      </c>
      <c r="J55" s="211"/>
      <c r="K55" s="211"/>
      <c r="L55" s="211"/>
      <c r="M55" s="211"/>
      <c r="N55" s="211"/>
      <c r="O55" s="211"/>
      <c r="P55" s="211"/>
      <c r="Q55" s="211"/>
      <c r="R55" s="211"/>
      <c r="S55" s="211"/>
      <c r="T55" s="211"/>
      <c r="U55" s="211"/>
      <c r="V55" s="211"/>
      <c r="W55" s="211"/>
      <c r="X55" s="211"/>
      <c r="Y55" s="211"/>
      <c r="Z55" s="211"/>
      <c r="AA55" s="211"/>
      <c r="AB55" s="211"/>
      <c r="AC55" s="211"/>
      <c r="AD55" s="211"/>
    </row>
    <row r="56" spans="3:30" s="108" customFormat="1" ht="27" customHeight="1" x14ac:dyDescent="0.15">
      <c r="C56" s="1"/>
      <c r="D56" s="128"/>
      <c r="E56" s="210" t="s">
        <v>22</v>
      </c>
      <c r="F56" s="210"/>
      <c r="G56" s="210"/>
      <c r="H56" s="210"/>
      <c r="I56" s="212" t="s">
        <v>23</v>
      </c>
      <c r="J56" s="213"/>
      <c r="K56" s="213"/>
      <c r="L56" s="213"/>
      <c r="M56" s="213"/>
      <c r="N56" s="213"/>
      <c r="O56" s="213"/>
      <c r="P56" s="213"/>
      <c r="Q56" s="213"/>
      <c r="R56" s="213"/>
      <c r="S56" s="213"/>
      <c r="T56" s="213"/>
      <c r="U56" s="213"/>
      <c r="V56" s="213"/>
      <c r="W56" s="213"/>
      <c r="X56" s="213"/>
      <c r="Y56" s="213"/>
      <c r="Z56" s="213"/>
      <c r="AA56" s="213"/>
      <c r="AB56" s="213"/>
      <c r="AC56" s="213"/>
      <c r="AD56" s="214"/>
    </row>
    <row r="57" spans="3:30" s="108" customFormat="1" ht="15" customHeight="1" x14ac:dyDescent="0.15">
      <c r="C57" s="1"/>
      <c r="D57" s="128"/>
      <c r="E57" s="210"/>
      <c r="F57" s="210"/>
      <c r="G57" s="210"/>
      <c r="H57" s="210"/>
      <c r="I57" s="21"/>
      <c r="J57" s="211" t="s">
        <v>24</v>
      </c>
      <c r="K57" s="211"/>
      <c r="L57" s="211"/>
      <c r="M57" s="211" t="s">
        <v>25</v>
      </c>
      <c r="N57" s="211"/>
      <c r="O57" s="211"/>
      <c r="P57" s="211"/>
      <c r="Q57" s="211"/>
      <c r="R57" s="211"/>
      <c r="S57" s="211"/>
      <c r="T57" s="211" t="s">
        <v>26</v>
      </c>
      <c r="U57" s="211"/>
      <c r="V57" s="211"/>
      <c r="W57" s="211" t="s">
        <v>27</v>
      </c>
      <c r="X57" s="211"/>
      <c r="Y57" s="211"/>
      <c r="Z57" s="211"/>
      <c r="AA57" s="211"/>
      <c r="AB57" s="211"/>
      <c r="AC57" s="211"/>
      <c r="AD57" s="21"/>
    </row>
    <row r="58" spans="3:30" s="108" customFormat="1" ht="15" customHeight="1" x14ac:dyDescent="0.15">
      <c r="C58" s="1"/>
      <c r="D58" s="128"/>
      <c r="E58" s="210"/>
      <c r="F58" s="210"/>
      <c r="G58" s="210"/>
      <c r="H58" s="210"/>
      <c r="I58" s="21"/>
      <c r="J58" s="211" t="s">
        <v>28</v>
      </c>
      <c r="K58" s="211"/>
      <c r="L58" s="211"/>
      <c r="M58" s="211" t="s">
        <v>29</v>
      </c>
      <c r="N58" s="211"/>
      <c r="O58" s="211"/>
      <c r="P58" s="211"/>
      <c r="Q58" s="211"/>
      <c r="R58" s="211"/>
      <c r="S58" s="211"/>
      <c r="T58" s="211" t="s">
        <v>30</v>
      </c>
      <c r="U58" s="211"/>
      <c r="V58" s="211"/>
      <c r="W58" s="211" t="s">
        <v>31</v>
      </c>
      <c r="X58" s="211"/>
      <c r="Y58" s="211"/>
      <c r="Z58" s="211"/>
      <c r="AA58" s="211"/>
      <c r="AB58" s="211"/>
      <c r="AC58" s="211"/>
      <c r="AD58" s="21"/>
    </row>
    <row r="59" spans="3:30" s="108" customFormat="1" ht="15" customHeight="1" x14ac:dyDescent="0.15">
      <c r="C59" s="1"/>
      <c r="D59" s="128"/>
      <c r="E59" s="210"/>
      <c r="F59" s="210"/>
      <c r="G59" s="210"/>
      <c r="H59" s="210"/>
      <c r="I59" s="21"/>
      <c r="J59" s="211" t="s">
        <v>32</v>
      </c>
      <c r="K59" s="211"/>
      <c r="L59" s="211"/>
      <c r="M59" s="211" t="s">
        <v>33</v>
      </c>
      <c r="N59" s="211"/>
      <c r="O59" s="211"/>
      <c r="P59" s="211"/>
      <c r="Q59" s="211"/>
      <c r="R59" s="211"/>
      <c r="S59" s="211"/>
      <c r="T59" s="211" t="s">
        <v>34</v>
      </c>
      <c r="U59" s="211"/>
      <c r="V59" s="211"/>
      <c r="W59" s="211" t="s">
        <v>35</v>
      </c>
      <c r="X59" s="211"/>
      <c r="Y59" s="211"/>
      <c r="Z59" s="211"/>
      <c r="AA59" s="211"/>
      <c r="AB59" s="211"/>
      <c r="AC59" s="211"/>
      <c r="AD59" s="21"/>
    </row>
    <row r="60" spans="3:30" s="108" customFormat="1" ht="7.5" customHeight="1" x14ac:dyDescent="0.15">
      <c r="C60" s="1"/>
      <c r="D60" s="128"/>
      <c r="E60" s="210"/>
      <c r="F60" s="210"/>
      <c r="G60" s="210"/>
      <c r="H60" s="210"/>
      <c r="I60" s="215"/>
      <c r="J60" s="213"/>
      <c r="K60" s="213"/>
      <c r="L60" s="213"/>
      <c r="M60" s="213"/>
      <c r="N60" s="213"/>
      <c r="O60" s="213"/>
      <c r="P60" s="213"/>
      <c r="Q60" s="213"/>
      <c r="R60" s="213"/>
      <c r="S60" s="213"/>
      <c r="T60" s="213"/>
      <c r="U60" s="213"/>
      <c r="V60" s="213"/>
      <c r="W60" s="213"/>
      <c r="X60" s="213"/>
      <c r="Y60" s="213"/>
      <c r="Z60" s="213"/>
      <c r="AA60" s="213"/>
      <c r="AB60" s="213"/>
      <c r="AC60" s="216"/>
      <c r="AD60" s="22"/>
    </row>
    <row r="61" spans="3:30" s="108" customFormat="1" ht="15" customHeight="1" x14ac:dyDescent="0.15">
      <c r="C61" s="1"/>
      <c r="D61" s="128"/>
      <c r="E61" s="210" t="s">
        <v>36</v>
      </c>
      <c r="F61" s="210"/>
      <c r="G61" s="210"/>
      <c r="H61" s="210"/>
      <c r="I61" s="211" t="s">
        <v>37</v>
      </c>
      <c r="J61" s="211"/>
      <c r="K61" s="211"/>
      <c r="L61" s="211"/>
      <c r="M61" s="211"/>
      <c r="N61" s="211"/>
      <c r="O61" s="211"/>
      <c r="P61" s="211"/>
      <c r="Q61" s="211"/>
      <c r="R61" s="211"/>
      <c r="S61" s="211"/>
      <c r="T61" s="211"/>
      <c r="U61" s="211"/>
      <c r="V61" s="211"/>
      <c r="W61" s="211"/>
      <c r="X61" s="211"/>
      <c r="Y61" s="211"/>
      <c r="Z61" s="211"/>
      <c r="AA61" s="211"/>
      <c r="AB61" s="211"/>
      <c r="AC61" s="211"/>
      <c r="AD61" s="211"/>
    </row>
    <row r="62" spans="3:30" s="108" customFormat="1" ht="15" customHeight="1" x14ac:dyDescent="0.15">
      <c r="C62" s="1"/>
      <c r="D62" s="128"/>
      <c r="E62" s="210" t="s">
        <v>38</v>
      </c>
      <c r="F62" s="210"/>
      <c r="G62" s="210"/>
      <c r="H62" s="210"/>
      <c r="I62" s="211" t="s">
        <v>39</v>
      </c>
      <c r="J62" s="211"/>
      <c r="K62" s="211"/>
      <c r="L62" s="211"/>
      <c r="M62" s="211"/>
      <c r="N62" s="211"/>
      <c r="O62" s="211"/>
      <c r="P62" s="211"/>
      <c r="Q62" s="211"/>
      <c r="R62" s="211"/>
      <c r="S62" s="211"/>
      <c r="T62" s="211"/>
      <c r="U62" s="211"/>
      <c r="V62" s="211"/>
      <c r="W62" s="211"/>
      <c r="X62" s="211"/>
      <c r="Y62" s="211"/>
      <c r="Z62" s="211"/>
      <c r="AA62" s="211"/>
      <c r="AB62" s="211"/>
      <c r="AC62" s="211"/>
      <c r="AD62" s="211"/>
    </row>
    <row r="63" spans="3:30" s="108" customFormat="1" ht="39" customHeight="1" x14ac:dyDescent="0.15">
      <c r="C63" s="1"/>
      <c r="D63" s="128"/>
      <c r="E63" s="210" t="s">
        <v>40</v>
      </c>
      <c r="F63" s="210"/>
      <c r="G63" s="210"/>
      <c r="H63" s="210"/>
      <c r="I63" s="210" t="s">
        <v>41</v>
      </c>
      <c r="J63" s="210"/>
      <c r="K63" s="210"/>
      <c r="L63" s="210"/>
      <c r="M63" s="210"/>
      <c r="N63" s="210"/>
      <c r="O63" s="210"/>
      <c r="P63" s="210"/>
      <c r="Q63" s="210"/>
      <c r="R63" s="210"/>
      <c r="S63" s="210"/>
      <c r="T63" s="210"/>
      <c r="U63" s="210"/>
      <c r="V63" s="210"/>
      <c r="W63" s="210"/>
      <c r="X63" s="210"/>
      <c r="Y63" s="210"/>
      <c r="Z63" s="210"/>
      <c r="AA63" s="210"/>
      <c r="AB63" s="210"/>
      <c r="AC63" s="210"/>
      <c r="AD63" s="210"/>
    </row>
    <row r="64" spans="3:30" s="108" customFormat="1" ht="15" customHeight="1" x14ac:dyDescent="0.15">
      <c r="C64" s="1"/>
      <c r="D64" s="128"/>
      <c r="E64" s="217" t="s">
        <v>42</v>
      </c>
      <c r="F64" s="218"/>
      <c r="G64" s="218"/>
      <c r="H64" s="219"/>
      <c r="I64" s="217" t="s">
        <v>43</v>
      </c>
      <c r="J64" s="226"/>
      <c r="K64" s="226"/>
      <c r="L64" s="226"/>
      <c r="M64" s="226"/>
      <c r="N64" s="226"/>
      <c r="O64" s="226"/>
      <c r="P64" s="226"/>
      <c r="Q64" s="226"/>
      <c r="R64" s="226"/>
      <c r="S64" s="226"/>
      <c r="T64" s="226"/>
      <c r="U64" s="226"/>
      <c r="V64" s="226"/>
      <c r="W64" s="226"/>
      <c r="X64" s="226"/>
      <c r="Y64" s="226"/>
      <c r="Z64" s="226"/>
      <c r="AA64" s="226"/>
      <c r="AB64" s="226"/>
      <c r="AC64" s="226"/>
      <c r="AD64" s="219"/>
    </row>
    <row r="65" spans="3:30" s="108" customFormat="1" ht="15" customHeight="1" x14ac:dyDescent="0.15">
      <c r="C65" s="1"/>
      <c r="D65" s="128"/>
      <c r="E65" s="220"/>
      <c r="F65" s="221"/>
      <c r="G65" s="221"/>
      <c r="H65" s="222"/>
      <c r="I65" s="122"/>
      <c r="J65" s="121" t="s">
        <v>44</v>
      </c>
      <c r="K65" s="227" t="s">
        <v>45</v>
      </c>
      <c r="L65" s="227"/>
      <c r="M65" s="227"/>
      <c r="N65" s="227"/>
      <c r="O65" s="227"/>
      <c r="P65" s="227"/>
      <c r="Q65" s="227"/>
      <c r="R65" s="227"/>
      <c r="S65" s="227"/>
      <c r="T65" s="121" t="s">
        <v>46</v>
      </c>
      <c r="U65" s="227" t="s">
        <v>47</v>
      </c>
      <c r="V65" s="227"/>
      <c r="W65" s="227"/>
      <c r="X65" s="227"/>
      <c r="Y65" s="227"/>
      <c r="Z65" s="227"/>
      <c r="AA65" s="227"/>
      <c r="AB65" s="227"/>
      <c r="AC65" s="227"/>
      <c r="AD65" s="124"/>
    </row>
    <row r="66" spans="3:30" s="108" customFormat="1" ht="15" customHeight="1" x14ac:dyDescent="0.15">
      <c r="C66" s="1"/>
      <c r="D66" s="128"/>
      <c r="E66" s="220"/>
      <c r="F66" s="221"/>
      <c r="G66" s="221"/>
      <c r="H66" s="222"/>
      <c r="I66" s="122"/>
      <c r="J66" s="121" t="s">
        <v>48</v>
      </c>
      <c r="K66" s="227" t="s">
        <v>49</v>
      </c>
      <c r="L66" s="227"/>
      <c r="M66" s="227"/>
      <c r="N66" s="227"/>
      <c r="O66" s="227"/>
      <c r="P66" s="227"/>
      <c r="Q66" s="227"/>
      <c r="R66" s="227"/>
      <c r="S66" s="227"/>
      <c r="T66" s="228"/>
      <c r="U66" s="228"/>
      <c r="V66" s="228"/>
      <c r="W66" s="228"/>
      <c r="X66" s="228"/>
      <c r="Y66" s="228"/>
      <c r="Z66" s="228"/>
      <c r="AA66" s="228"/>
      <c r="AB66" s="228"/>
      <c r="AC66" s="229"/>
      <c r="AD66" s="124"/>
    </row>
    <row r="67" spans="3:30" s="108" customFormat="1" ht="15" customHeight="1" x14ac:dyDescent="0.15">
      <c r="C67" s="1"/>
      <c r="D67" s="128"/>
      <c r="E67" s="220"/>
      <c r="F67" s="221"/>
      <c r="G67" s="221"/>
      <c r="H67" s="222"/>
      <c r="I67" s="122"/>
      <c r="J67" s="121" t="s">
        <v>50</v>
      </c>
      <c r="K67" s="227" t="s">
        <v>51</v>
      </c>
      <c r="L67" s="227"/>
      <c r="M67" s="227"/>
      <c r="N67" s="227"/>
      <c r="O67" s="227"/>
      <c r="P67" s="227"/>
      <c r="Q67" s="227"/>
      <c r="R67" s="227"/>
      <c r="S67" s="227"/>
      <c r="T67" s="227"/>
      <c r="U67" s="227"/>
      <c r="V67" s="227"/>
      <c r="W67" s="227"/>
      <c r="X67" s="227"/>
      <c r="Y67" s="227"/>
      <c r="Z67" s="227"/>
      <c r="AA67" s="227"/>
      <c r="AB67" s="227"/>
      <c r="AC67" s="227"/>
      <c r="AD67" s="124"/>
    </row>
    <row r="68" spans="3:30" s="108" customFormat="1" ht="7.5" customHeight="1" x14ac:dyDescent="0.15">
      <c r="C68" s="1"/>
      <c r="D68" s="128"/>
      <c r="E68" s="223"/>
      <c r="F68" s="224"/>
      <c r="G68" s="224"/>
      <c r="H68" s="225"/>
      <c r="I68" s="125"/>
      <c r="J68" s="127"/>
      <c r="K68" s="127"/>
      <c r="L68" s="127"/>
      <c r="M68" s="127"/>
      <c r="N68" s="127"/>
      <c r="O68" s="127"/>
      <c r="P68" s="127"/>
      <c r="Q68" s="127"/>
      <c r="R68" s="127"/>
      <c r="S68" s="127"/>
      <c r="T68" s="127"/>
      <c r="U68" s="127"/>
      <c r="V68" s="127"/>
      <c r="W68" s="127"/>
      <c r="X68" s="127"/>
      <c r="Y68" s="127"/>
      <c r="Z68" s="127"/>
      <c r="AA68" s="127"/>
      <c r="AB68" s="127"/>
      <c r="AC68" s="127"/>
      <c r="AD68" s="126"/>
    </row>
    <row r="69" spans="3:30" s="108" customFormat="1" ht="15" customHeight="1" x14ac:dyDescent="0.15">
      <c r="C69" s="1"/>
      <c r="D69" s="128"/>
      <c r="E69" s="210" t="s">
        <v>52</v>
      </c>
      <c r="F69" s="210"/>
      <c r="G69" s="210"/>
      <c r="H69" s="210"/>
      <c r="I69" s="211" t="s">
        <v>53</v>
      </c>
      <c r="J69" s="211"/>
      <c r="K69" s="211"/>
      <c r="L69" s="211"/>
      <c r="M69" s="211"/>
      <c r="N69" s="211"/>
      <c r="O69" s="211"/>
      <c r="P69" s="211"/>
      <c r="Q69" s="211"/>
      <c r="R69" s="211"/>
      <c r="S69" s="211"/>
      <c r="T69" s="211"/>
      <c r="U69" s="211"/>
      <c r="V69" s="211"/>
      <c r="W69" s="211"/>
      <c r="X69" s="211"/>
      <c r="Y69" s="211"/>
      <c r="Z69" s="211"/>
      <c r="AA69" s="211"/>
      <c r="AB69" s="211"/>
      <c r="AC69" s="211"/>
      <c r="AD69" s="211"/>
    </row>
    <row r="70" spans="3:30" s="108" customFormat="1" ht="15" customHeight="1" x14ac:dyDescent="0.15">
      <c r="C70" s="1"/>
      <c r="D70" s="128"/>
      <c r="E70" s="210" t="s">
        <v>1621</v>
      </c>
      <c r="F70" s="210"/>
      <c r="G70" s="210"/>
      <c r="H70" s="210"/>
      <c r="I70" s="211" t="s">
        <v>1632</v>
      </c>
      <c r="J70" s="211"/>
      <c r="K70" s="211"/>
      <c r="L70" s="211"/>
      <c r="M70" s="211"/>
      <c r="N70" s="211"/>
      <c r="O70" s="211"/>
      <c r="P70" s="211"/>
      <c r="Q70" s="211"/>
      <c r="R70" s="211"/>
      <c r="S70" s="211"/>
      <c r="T70" s="211"/>
      <c r="U70" s="211"/>
      <c r="V70" s="211"/>
      <c r="W70" s="211"/>
      <c r="X70" s="211"/>
      <c r="Y70" s="211"/>
      <c r="Z70" s="211"/>
      <c r="AA70" s="211"/>
      <c r="AB70" s="211"/>
      <c r="AC70" s="211"/>
      <c r="AD70" s="211"/>
    </row>
    <row r="71" spans="3:30" s="108" customFormat="1" ht="15" customHeight="1" x14ac:dyDescent="0.15">
      <c r="C71" s="1"/>
      <c r="D71" s="128"/>
      <c r="E71" s="210" t="s">
        <v>54</v>
      </c>
      <c r="F71" s="210"/>
      <c r="G71" s="210"/>
      <c r="H71" s="210"/>
      <c r="I71" s="230" t="s">
        <v>55</v>
      </c>
      <c r="J71" s="210"/>
      <c r="K71" s="210"/>
      <c r="L71" s="210"/>
      <c r="M71" s="210"/>
      <c r="N71" s="210"/>
      <c r="O71" s="210"/>
      <c r="P71" s="210"/>
      <c r="Q71" s="210"/>
      <c r="R71" s="210"/>
      <c r="S71" s="210"/>
      <c r="T71" s="210"/>
      <c r="U71" s="210"/>
      <c r="V71" s="210"/>
      <c r="W71" s="210"/>
      <c r="X71" s="210"/>
      <c r="Y71" s="210"/>
      <c r="Z71" s="210"/>
      <c r="AA71" s="210"/>
      <c r="AB71" s="210"/>
      <c r="AC71" s="210"/>
      <c r="AD71" s="230"/>
    </row>
    <row r="72" spans="3:30" s="108" customFormat="1" ht="15.75" customHeight="1" x14ac:dyDescent="0.15">
      <c r="C72" s="1"/>
      <c r="D72" s="128"/>
      <c r="E72" s="210"/>
      <c r="F72" s="210"/>
      <c r="G72" s="210"/>
      <c r="H72" s="210"/>
      <c r="I72" s="21"/>
      <c r="J72" s="231" t="s">
        <v>56</v>
      </c>
      <c r="K72" s="231"/>
      <c r="L72" s="231"/>
      <c r="M72" s="211" t="s">
        <v>57</v>
      </c>
      <c r="N72" s="211"/>
      <c r="O72" s="211"/>
      <c r="P72" s="211"/>
      <c r="Q72" s="211"/>
      <c r="R72" s="211"/>
      <c r="S72" s="211"/>
      <c r="T72" s="211"/>
      <c r="U72" s="211"/>
      <c r="V72" s="211"/>
      <c r="W72" s="211"/>
      <c r="X72" s="211"/>
      <c r="Y72" s="211"/>
      <c r="Z72" s="211"/>
      <c r="AA72" s="211"/>
      <c r="AB72" s="211"/>
      <c r="AC72" s="211"/>
      <c r="AD72" s="21"/>
    </row>
    <row r="73" spans="3:30" s="108" customFormat="1" ht="15.75" customHeight="1" x14ac:dyDescent="0.15">
      <c r="C73" s="1"/>
      <c r="D73" s="128"/>
      <c r="E73" s="210"/>
      <c r="F73" s="210"/>
      <c r="G73" s="210"/>
      <c r="H73" s="210"/>
      <c r="I73" s="21"/>
      <c r="J73" s="231" t="s">
        <v>58</v>
      </c>
      <c r="K73" s="231"/>
      <c r="L73" s="231"/>
      <c r="M73" s="211" t="s">
        <v>59</v>
      </c>
      <c r="N73" s="211"/>
      <c r="O73" s="211"/>
      <c r="P73" s="211"/>
      <c r="Q73" s="211"/>
      <c r="R73" s="211"/>
      <c r="S73" s="211"/>
      <c r="T73" s="211"/>
      <c r="U73" s="211"/>
      <c r="V73" s="211"/>
      <c r="W73" s="211"/>
      <c r="X73" s="211"/>
      <c r="Y73" s="211"/>
      <c r="Z73" s="211"/>
      <c r="AA73" s="211"/>
      <c r="AB73" s="211"/>
      <c r="AC73" s="211"/>
      <c r="AD73" s="21"/>
    </row>
    <row r="74" spans="3:30" s="108" customFormat="1" ht="15.75" customHeight="1" x14ac:dyDescent="0.15">
      <c r="C74" s="1"/>
      <c r="D74" s="128"/>
      <c r="E74" s="210"/>
      <c r="F74" s="210"/>
      <c r="G74" s="210"/>
      <c r="H74" s="210"/>
      <c r="I74" s="21"/>
      <c r="J74" s="231" t="s">
        <v>60</v>
      </c>
      <c r="K74" s="231"/>
      <c r="L74" s="231"/>
      <c r="M74" s="211" t="s">
        <v>2922</v>
      </c>
      <c r="N74" s="211"/>
      <c r="O74" s="211"/>
      <c r="P74" s="211"/>
      <c r="Q74" s="211"/>
      <c r="R74" s="211"/>
      <c r="S74" s="211"/>
      <c r="T74" s="211"/>
      <c r="U74" s="211"/>
      <c r="V74" s="211"/>
      <c r="W74" s="211"/>
      <c r="X74" s="211"/>
      <c r="Y74" s="211"/>
      <c r="Z74" s="211"/>
      <c r="AA74" s="211"/>
      <c r="AB74" s="211"/>
      <c r="AC74" s="211"/>
      <c r="AD74" s="21"/>
    </row>
    <row r="75" spans="3:30" s="108" customFormat="1" ht="15.75" customHeight="1" x14ac:dyDescent="0.15">
      <c r="C75" s="1"/>
      <c r="D75" s="128"/>
      <c r="E75" s="210"/>
      <c r="F75" s="210"/>
      <c r="G75" s="210"/>
      <c r="H75" s="210"/>
      <c r="I75" s="21"/>
      <c r="J75" s="231" t="s">
        <v>61</v>
      </c>
      <c r="K75" s="231"/>
      <c r="L75" s="231"/>
      <c r="M75" s="211" t="s">
        <v>62</v>
      </c>
      <c r="N75" s="211"/>
      <c r="O75" s="211"/>
      <c r="P75" s="211"/>
      <c r="Q75" s="211"/>
      <c r="R75" s="211"/>
      <c r="S75" s="211"/>
      <c r="T75" s="211"/>
      <c r="U75" s="211"/>
      <c r="V75" s="211"/>
      <c r="W75" s="211"/>
      <c r="X75" s="211"/>
      <c r="Y75" s="211"/>
      <c r="Z75" s="211"/>
      <c r="AA75" s="211"/>
      <c r="AB75" s="211"/>
      <c r="AC75" s="211"/>
      <c r="AD75" s="21"/>
    </row>
    <row r="76" spans="3:30" s="108" customFormat="1" ht="7.5" customHeight="1" x14ac:dyDescent="0.15">
      <c r="C76" s="1"/>
      <c r="D76" s="128"/>
      <c r="E76" s="210"/>
      <c r="F76" s="210"/>
      <c r="G76" s="210"/>
      <c r="H76" s="210"/>
      <c r="I76" s="232"/>
      <c r="J76" s="228"/>
      <c r="K76" s="228"/>
      <c r="L76" s="228"/>
      <c r="M76" s="228"/>
      <c r="N76" s="228"/>
      <c r="O76" s="228"/>
      <c r="P76" s="228"/>
      <c r="Q76" s="228"/>
      <c r="R76" s="228"/>
      <c r="S76" s="228"/>
      <c r="T76" s="228"/>
      <c r="U76" s="228"/>
      <c r="V76" s="228"/>
      <c r="W76" s="228"/>
      <c r="X76" s="228"/>
      <c r="Y76" s="228"/>
      <c r="Z76" s="228"/>
      <c r="AA76" s="228"/>
      <c r="AB76" s="228"/>
      <c r="AC76" s="229"/>
      <c r="AD76" s="22"/>
    </row>
    <row r="77" spans="3:30" s="108" customFormat="1" ht="15" customHeight="1" x14ac:dyDescent="0.15">
      <c r="C77" s="1"/>
      <c r="D77" s="128"/>
      <c r="E77" s="210" t="s">
        <v>63</v>
      </c>
      <c r="F77" s="210"/>
      <c r="G77" s="210"/>
      <c r="H77" s="210"/>
      <c r="I77" s="210" t="s">
        <v>2446</v>
      </c>
      <c r="J77" s="210"/>
      <c r="K77" s="210"/>
      <c r="L77" s="210"/>
      <c r="M77" s="210"/>
      <c r="N77" s="210"/>
      <c r="O77" s="210"/>
      <c r="P77" s="210"/>
      <c r="Q77" s="210"/>
      <c r="R77" s="210"/>
      <c r="S77" s="210"/>
      <c r="T77" s="210"/>
      <c r="U77" s="210"/>
      <c r="V77" s="210"/>
      <c r="W77" s="210"/>
      <c r="X77" s="210"/>
      <c r="Y77" s="210"/>
      <c r="Z77" s="210"/>
      <c r="AA77" s="210"/>
      <c r="AB77" s="210"/>
      <c r="AC77" s="210"/>
      <c r="AD77" s="210"/>
    </row>
    <row r="78" spans="3:30" s="108" customFormat="1" ht="24.95" customHeight="1" x14ac:dyDescent="0.15">
      <c r="C78" s="1"/>
      <c r="D78" s="128"/>
      <c r="E78" s="210" t="s">
        <v>64</v>
      </c>
      <c r="F78" s="210"/>
      <c r="G78" s="210"/>
      <c r="H78" s="210"/>
      <c r="I78" s="210" t="s">
        <v>3405</v>
      </c>
      <c r="J78" s="210"/>
      <c r="K78" s="210"/>
      <c r="L78" s="210"/>
      <c r="M78" s="210"/>
      <c r="N78" s="210"/>
      <c r="O78" s="210"/>
      <c r="P78" s="210"/>
      <c r="Q78" s="210"/>
      <c r="R78" s="210"/>
      <c r="S78" s="210"/>
      <c r="T78" s="210"/>
      <c r="U78" s="210"/>
      <c r="V78" s="210"/>
      <c r="W78" s="210"/>
      <c r="X78" s="210"/>
      <c r="Y78" s="210"/>
      <c r="Z78" s="210"/>
      <c r="AA78" s="210"/>
      <c r="AB78" s="210"/>
      <c r="AC78" s="210"/>
      <c r="AD78" s="210"/>
    </row>
    <row r="79" spans="3:30" s="108" customFormat="1" ht="30.75" customHeight="1" x14ac:dyDescent="0.15">
      <c r="C79" s="23"/>
      <c r="D79" s="124"/>
      <c r="E79" s="210" t="s">
        <v>65</v>
      </c>
      <c r="F79" s="210"/>
      <c r="G79" s="210"/>
      <c r="H79" s="210"/>
      <c r="I79" s="210" t="s">
        <v>3406</v>
      </c>
      <c r="J79" s="210"/>
      <c r="K79" s="210"/>
      <c r="L79" s="210"/>
      <c r="M79" s="210"/>
      <c r="N79" s="210"/>
      <c r="O79" s="210"/>
      <c r="P79" s="210"/>
      <c r="Q79" s="210"/>
      <c r="R79" s="210"/>
      <c r="S79" s="210"/>
      <c r="T79" s="210"/>
      <c r="U79" s="210"/>
      <c r="V79" s="210"/>
      <c r="W79" s="210"/>
      <c r="X79" s="210"/>
      <c r="Y79" s="210"/>
      <c r="Z79" s="210"/>
      <c r="AA79" s="210"/>
      <c r="AB79" s="210"/>
      <c r="AC79" s="210"/>
      <c r="AD79" s="210"/>
    </row>
    <row r="80" spans="3:30" s="108" customFormat="1" ht="40.5" customHeight="1" x14ac:dyDescent="0.15">
      <c r="C80" s="23"/>
      <c r="D80" s="123"/>
      <c r="E80" s="227" t="s">
        <v>66</v>
      </c>
      <c r="F80" s="227"/>
      <c r="G80" s="227"/>
      <c r="H80" s="227"/>
      <c r="I80" s="227" t="s">
        <v>67</v>
      </c>
      <c r="J80" s="227"/>
      <c r="K80" s="227"/>
      <c r="L80" s="227"/>
      <c r="M80" s="227"/>
      <c r="N80" s="227"/>
      <c r="O80" s="227"/>
      <c r="P80" s="227"/>
      <c r="Q80" s="227"/>
      <c r="R80" s="227"/>
      <c r="S80" s="227"/>
      <c r="T80" s="227"/>
      <c r="U80" s="227"/>
      <c r="V80" s="227"/>
      <c r="W80" s="227"/>
      <c r="X80" s="227"/>
      <c r="Y80" s="227"/>
      <c r="Z80" s="227"/>
      <c r="AA80" s="227"/>
      <c r="AB80" s="227"/>
      <c r="AC80" s="227"/>
      <c r="AD80" s="227"/>
    </row>
    <row r="81" spans="1:30" s="108" customFormat="1" ht="27" customHeight="1" x14ac:dyDescent="0.15">
      <c r="C81" s="23"/>
      <c r="D81" s="123"/>
      <c r="E81" s="233" t="s">
        <v>68</v>
      </c>
      <c r="F81" s="234"/>
      <c r="G81" s="234"/>
      <c r="H81" s="235"/>
      <c r="I81" s="233" t="s">
        <v>69</v>
      </c>
      <c r="J81" s="234"/>
      <c r="K81" s="234"/>
      <c r="L81" s="234"/>
      <c r="M81" s="234"/>
      <c r="N81" s="234"/>
      <c r="O81" s="234"/>
      <c r="P81" s="234"/>
      <c r="Q81" s="234"/>
      <c r="R81" s="234"/>
      <c r="S81" s="234"/>
      <c r="T81" s="234"/>
      <c r="U81" s="234"/>
      <c r="V81" s="234"/>
      <c r="W81" s="234"/>
      <c r="X81" s="234"/>
      <c r="Y81" s="234"/>
      <c r="Z81" s="234"/>
      <c r="AA81" s="234"/>
      <c r="AB81" s="234"/>
      <c r="AC81" s="234"/>
      <c r="AD81" s="235"/>
    </row>
    <row r="82" spans="1:30" s="108" customFormat="1" ht="27" customHeight="1" x14ac:dyDescent="0.15">
      <c r="C82" s="23"/>
      <c r="D82" s="123"/>
      <c r="E82" s="233" t="s">
        <v>70</v>
      </c>
      <c r="F82" s="234"/>
      <c r="G82" s="234"/>
      <c r="H82" s="235"/>
      <c r="I82" s="233" t="s">
        <v>71</v>
      </c>
      <c r="J82" s="234"/>
      <c r="K82" s="234"/>
      <c r="L82" s="234"/>
      <c r="M82" s="234"/>
      <c r="N82" s="234"/>
      <c r="O82" s="234"/>
      <c r="P82" s="234"/>
      <c r="Q82" s="234"/>
      <c r="R82" s="234"/>
      <c r="S82" s="234"/>
      <c r="T82" s="234"/>
      <c r="U82" s="234"/>
      <c r="V82" s="234"/>
      <c r="W82" s="234"/>
      <c r="X82" s="234"/>
      <c r="Y82" s="234"/>
      <c r="Z82" s="234"/>
      <c r="AA82" s="234"/>
      <c r="AB82" s="234"/>
      <c r="AC82" s="234"/>
      <c r="AD82" s="235"/>
    </row>
    <row r="83" spans="1:30" s="108" customFormat="1" ht="40.5" customHeight="1" x14ac:dyDescent="0.15">
      <c r="C83" s="23"/>
      <c r="D83" s="123"/>
      <c r="E83" s="233" t="s">
        <v>72</v>
      </c>
      <c r="F83" s="234"/>
      <c r="G83" s="234"/>
      <c r="H83" s="235"/>
      <c r="I83" s="233" t="s">
        <v>73</v>
      </c>
      <c r="J83" s="234"/>
      <c r="K83" s="234"/>
      <c r="L83" s="234"/>
      <c r="M83" s="234"/>
      <c r="N83" s="234"/>
      <c r="O83" s="234"/>
      <c r="P83" s="234"/>
      <c r="Q83" s="234"/>
      <c r="R83" s="234"/>
      <c r="S83" s="234"/>
      <c r="T83" s="234"/>
      <c r="U83" s="234"/>
      <c r="V83" s="234"/>
      <c r="W83" s="234"/>
      <c r="X83" s="234"/>
      <c r="Y83" s="234"/>
      <c r="Z83" s="234"/>
      <c r="AA83" s="234"/>
      <c r="AB83" s="234"/>
      <c r="AC83" s="234"/>
      <c r="AD83" s="235"/>
    </row>
    <row r="84" spans="1:30" s="108" customFormat="1" ht="23.25" customHeight="1" x14ac:dyDescent="0.15">
      <c r="C84" s="23"/>
      <c r="D84" s="123"/>
      <c r="E84" s="227" t="s">
        <v>74</v>
      </c>
      <c r="F84" s="227"/>
      <c r="G84" s="227"/>
      <c r="H84" s="227"/>
      <c r="I84" s="227" t="s">
        <v>75</v>
      </c>
      <c r="J84" s="227"/>
      <c r="K84" s="227"/>
      <c r="L84" s="227"/>
      <c r="M84" s="227"/>
      <c r="N84" s="227"/>
      <c r="O84" s="227"/>
      <c r="P84" s="227"/>
      <c r="Q84" s="227"/>
      <c r="R84" s="227"/>
      <c r="S84" s="227"/>
      <c r="T84" s="227"/>
      <c r="U84" s="227"/>
      <c r="V84" s="227"/>
      <c r="W84" s="227"/>
      <c r="X84" s="227"/>
      <c r="Y84" s="227"/>
      <c r="Z84" s="227"/>
      <c r="AA84" s="227"/>
      <c r="AB84" s="227"/>
      <c r="AC84" s="227"/>
      <c r="AD84" s="227"/>
    </row>
    <row r="85" spans="1:30" s="108" customFormat="1" ht="24.95" customHeight="1" x14ac:dyDescent="0.15">
      <c r="C85" s="23"/>
      <c r="D85" s="109"/>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s="108" customFormat="1" ht="15.75" customHeight="1" x14ac:dyDescent="0.15">
      <c r="A86" s="1"/>
      <c r="B86" s="107"/>
      <c r="C86" s="24"/>
      <c r="D86" s="24"/>
      <c r="E86" s="24"/>
      <c r="F86" s="24"/>
      <c r="G86" s="24"/>
      <c r="H86" s="25"/>
      <c r="I86" s="25"/>
      <c r="J86" s="25"/>
      <c r="K86" s="25"/>
      <c r="L86" s="25"/>
      <c r="M86" s="25"/>
      <c r="N86" s="25"/>
      <c r="O86" s="25"/>
      <c r="P86" s="25"/>
      <c r="Q86" s="25"/>
      <c r="R86" s="25"/>
      <c r="S86" s="25"/>
      <c r="T86" s="25"/>
      <c r="U86" s="25"/>
      <c r="V86" s="25"/>
    </row>
    <row r="87" spans="1:30" s="26" customFormat="1" ht="15.75" customHeight="1" x14ac:dyDescent="0.15">
      <c r="A87" s="23"/>
      <c r="B87" s="105"/>
      <c r="C87" s="24"/>
      <c r="D87" s="24"/>
      <c r="E87" s="24"/>
      <c r="F87" s="24"/>
      <c r="G87" s="24"/>
      <c r="H87" s="25"/>
      <c r="I87" s="25"/>
      <c r="J87" s="25"/>
      <c r="K87" s="25"/>
      <c r="L87" s="25"/>
      <c r="M87" s="25"/>
      <c r="N87" s="25"/>
      <c r="O87" s="25"/>
      <c r="P87" s="25"/>
      <c r="Q87" s="25"/>
      <c r="R87" s="25"/>
      <c r="S87" s="25"/>
      <c r="T87" s="25"/>
      <c r="U87" s="25"/>
      <c r="V87" s="25"/>
    </row>
  </sheetData>
  <mergeCells count="89">
    <mergeCell ref="E83:H83"/>
    <mergeCell ref="I83:AD83"/>
    <mergeCell ref="E84:H84"/>
    <mergeCell ref="I84:AD84"/>
    <mergeCell ref="E80:H80"/>
    <mergeCell ref="I80:AD80"/>
    <mergeCell ref="E81:H81"/>
    <mergeCell ref="I81:AD81"/>
    <mergeCell ref="E82:H82"/>
    <mergeCell ref="I82:AD82"/>
    <mergeCell ref="E77:H77"/>
    <mergeCell ref="I77:AD77"/>
    <mergeCell ref="E78:H78"/>
    <mergeCell ref="I78:AD78"/>
    <mergeCell ref="E79:H79"/>
    <mergeCell ref="I79:AD79"/>
    <mergeCell ref="E69:H69"/>
    <mergeCell ref="I69:AD69"/>
    <mergeCell ref="E71:H76"/>
    <mergeCell ref="I71:AD71"/>
    <mergeCell ref="J72:L72"/>
    <mergeCell ref="M72:AC72"/>
    <mergeCell ref="J73:L73"/>
    <mergeCell ref="M73:AC73"/>
    <mergeCell ref="J74:L74"/>
    <mergeCell ref="M74:AC74"/>
    <mergeCell ref="J75:L75"/>
    <mergeCell ref="M75:AC75"/>
    <mergeCell ref="I76:AC76"/>
    <mergeCell ref="E70:H70"/>
    <mergeCell ref="I70:AD70"/>
    <mergeCell ref="E62:H62"/>
    <mergeCell ref="I62:AD62"/>
    <mergeCell ref="E63:H63"/>
    <mergeCell ref="I63:AD63"/>
    <mergeCell ref="E64:H68"/>
    <mergeCell ref="I64:AD64"/>
    <mergeCell ref="K65:S65"/>
    <mergeCell ref="U65:AC65"/>
    <mergeCell ref="K66:S66"/>
    <mergeCell ref="T66:AC66"/>
    <mergeCell ref="K67:AC67"/>
    <mergeCell ref="T59:V59"/>
    <mergeCell ref="W59:AC59"/>
    <mergeCell ref="I60:AC60"/>
    <mergeCell ref="E61:H61"/>
    <mergeCell ref="I61:AD61"/>
    <mergeCell ref="E54:H54"/>
    <mergeCell ref="I54:AD54"/>
    <mergeCell ref="E55:H55"/>
    <mergeCell ref="I55:AD55"/>
    <mergeCell ref="E56:H60"/>
    <mergeCell ref="I56:AD56"/>
    <mergeCell ref="J57:L57"/>
    <mergeCell ref="M57:S57"/>
    <mergeCell ref="T57:V57"/>
    <mergeCell ref="W57:AC57"/>
    <mergeCell ref="J58:L58"/>
    <mergeCell ref="M58:S58"/>
    <mergeCell ref="T58:V58"/>
    <mergeCell ref="W58:AC58"/>
    <mergeCell ref="J59:L59"/>
    <mergeCell ref="M59:S59"/>
    <mergeCell ref="E48:AD48"/>
    <mergeCell ref="E49:AD49"/>
    <mergeCell ref="E52:H52"/>
    <mergeCell ref="I52:AD52"/>
    <mergeCell ref="E53:H53"/>
    <mergeCell ref="I53:AD53"/>
    <mergeCell ref="I38:Q39"/>
    <mergeCell ref="AA38:AA39"/>
    <mergeCell ref="A43:AH43"/>
    <mergeCell ref="E46:AD46"/>
    <mergeCell ref="E47:AD47"/>
    <mergeCell ref="A7:AH8"/>
    <mergeCell ref="A10:AH10"/>
    <mergeCell ref="A17:AH17"/>
    <mergeCell ref="A19:AH19"/>
    <mergeCell ref="A25:AH25"/>
    <mergeCell ref="I34:M35"/>
    <mergeCell ref="AA34:AA35"/>
    <mergeCell ref="I36:N37"/>
    <mergeCell ref="H28:M29"/>
    <mergeCell ref="AA28:AA29"/>
    <mergeCell ref="I30:M31"/>
    <mergeCell ref="AA30:AA31"/>
    <mergeCell ref="I32:N33"/>
    <mergeCell ref="AA32:AA33"/>
    <mergeCell ref="AA36:AA37"/>
  </mergeCells>
  <phoneticPr fontId="9"/>
  <printOptions horizontalCentered="1"/>
  <pageMargins left="0.59055118110236227" right="0.59055118110236227" top="0.78740157480314965" bottom="0.78740157480314965" header="0.31496062992125984" footer="0.39370078740157483"/>
  <pageSetup paperSize="9" firstPageNumber="41" orientation="landscape" r:id="rId1"/>
  <rowBreaks count="3" manualBreakCount="3">
    <brk id="21" max="16383" man="1"/>
    <brk id="42" max="16383" man="1"/>
    <brk id="70"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H784"/>
  <sheetViews>
    <sheetView view="pageBreakPreview" zoomScaleNormal="14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12" defaultRowHeight="12" x14ac:dyDescent="0.15"/>
  <cols>
    <col min="1" max="1" width="1.5" style="42" customWidth="1"/>
    <col min="2" max="2" width="4.5" style="1" customWidth="1"/>
    <col min="3" max="3" width="2.125" style="2" customWidth="1"/>
    <col min="4" max="4" width="8.75" style="3" customWidth="1"/>
    <col min="5" max="5" width="3.125" style="3" customWidth="1"/>
    <col min="6" max="6" width="8.5" style="2" customWidth="1"/>
    <col min="7" max="7" width="4" style="2" customWidth="1"/>
    <col min="8" max="8" width="4.875" style="4" customWidth="1"/>
    <col min="9" max="9" width="4.875" style="5" customWidth="1"/>
    <col min="10" max="10" width="5.5" style="5" customWidth="1"/>
    <col min="11" max="11" width="2.875" style="5" customWidth="1"/>
    <col min="12" max="13" width="2.875" style="4" customWidth="1"/>
    <col min="14" max="15" width="2.875" style="67" customWidth="1"/>
    <col min="16" max="16" width="6.375" style="42" customWidth="1"/>
    <col min="17" max="17" width="5.875" style="68" customWidth="1"/>
    <col min="18" max="18" width="6" style="68" customWidth="1"/>
    <col min="19" max="19" width="27" style="6" customWidth="1"/>
    <col min="20" max="20" width="27.375" style="6" customWidth="1"/>
    <col min="21" max="21" width="10.625" style="6" customWidth="1"/>
    <col min="22" max="22" width="9" style="6" customWidth="1"/>
    <col min="23" max="23" width="10.125" style="6" customWidth="1"/>
    <col min="24" max="28" width="9" style="42" customWidth="1"/>
    <col min="29" max="29" width="9" style="72" customWidth="1"/>
    <col min="30" max="31" width="9" style="91" customWidth="1"/>
    <col min="32" max="32" width="18.375" style="42" customWidth="1"/>
    <col min="33" max="33" width="9" style="81" customWidth="1"/>
    <col min="34" max="35" width="9" style="42" customWidth="1"/>
    <col min="36" max="16384" width="12" style="42"/>
  </cols>
  <sheetData>
    <row r="1" spans="1:34" s="27" customFormat="1" ht="19.5" customHeight="1" x14ac:dyDescent="0.25">
      <c r="A1" s="31" t="s">
        <v>4</v>
      </c>
      <c r="C1" s="30"/>
      <c r="D1" s="30"/>
      <c r="E1" s="30"/>
      <c r="F1" s="30"/>
      <c r="G1" s="32"/>
      <c r="H1" s="33"/>
      <c r="I1" s="33"/>
      <c r="J1" s="33"/>
      <c r="K1" s="33"/>
      <c r="L1" s="33"/>
      <c r="M1" s="33"/>
      <c r="N1" s="34"/>
      <c r="O1" s="34"/>
      <c r="Q1" s="28"/>
      <c r="R1" s="28"/>
      <c r="S1" s="33"/>
      <c r="T1" s="33"/>
      <c r="U1" s="33"/>
      <c r="V1" s="33"/>
      <c r="W1" s="33"/>
      <c r="AC1" s="70"/>
      <c r="AD1" s="88"/>
      <c r="AE1" s="88"/>
      <c r="AG1" s="83"/>
    </row>
    <row r="2" spans="1:34" s="27" customFormat="1" ht="12" customHeight="1" x14ac:dyDescent="0.25">
      <c r="A2" s="35"/>
      <c r="C2" s="35"/>
      <c r="D2" s="35"/>
      <c r="E2" s="35"/>
      <c r="F2" s="35"/>
      <c r="G2" s="32"/>
      <c r="H2" s="33"/>
      <c r="I2" s="33"/>
      <c r="J2" s="33"/>
      <c r="K2" s="33"/>
      <c r="L2" s="33"/>
      <c r="M2" s="33"/>
      <c r="N2" s="34"/>
      <c r="O2" s="34"/>
      <c r="Q2" s="28"/>
      <c r="R2" s="28"/>
      <c r="S2" s="33"/>
      <c r="T2" s="33"/>
      <c r="U2" s="33"/>
      <c r="V2" s="33"/>
      <c r="W2" s="114"/>
      <c r="X2" s="114"/>
      <c r="Y2" s="114"/>
      <c r="AC2" s="70"/>
      <c r="AD2" s="88"/>
      <c r="AE2" s="88"/>
      <c r="AG2" s="83"/>
    </row>
    <row r="3" spans="1:34" s="36" customFormat="1" ht="15.75" customHeight="1" x14ac:dyDescent="0.25">
      <c r="A3" s="37" t="s">
        <v>76</v>
      </c>
      <c r="C3" s="35"/>
      <c r="D3" s="35"/>
      <c r="E3" s="35"/>
      <c r="F3" s="35"/>
      <c r="G3" s="32"/>
      <c r="H3" s="27"/>
      <c r="I3" s="27"/>
      <c r="J3" s="27"/>
      <c r="K3" s="27"/>
      <c r="L3" s="27"/>
      <c r="M3" s="27"/>
      <c r="N3" s="34"/>
      <c r="O3" s="34"/>
      <c r="P3" s="27"/>
      <c r="Q3" s="28"/>
      <c r="R3" s="28"/>
      <c r="S3" s="27"/>
      <c r="T3" s="27"/>
      <c r="U3" s="27"/>
      <c r="V3" s="27"/>
      <c r="W3" s="115"/>
      <c r="X3" s="115"/>
      <c r="Y3" s="115"/>
      <c r="AC3" s="71"/>
      <c r="AD3" s="89"/>
      <c r="AE3" s="89"/>
      <c r="AG3" s="84"/>
    </row>
    <row r="4" spans="1:34" s="36" customFormat="1" ht="30" customHeight="1" thickBot="1" x14ac:dyDescent="0.3">
      <c r="B4" s="35"/>
      <c r="C4" s="35"/>
      <c r="D4" s="35"/>
      <c r="E4" s="35"/>
      <c r="F4" s="35"/>
      <c r="G4" s="32"/>
      <c r="H4" s="38"/>
      <c r="I4" s="39"/>
      <c r="J4" s="39"/>
      <c r="K4" s="39"/>
      <c r="L4" s="38"/>
      <c r="M4" s="38"/>
      <c r="N4" s="34"/>
      <c r="O4" s="34"/>
      <c r="P4" s="114"/>
      <c r="Q4" s="34"/>
      <c r="R4" s="28"/>
      <c r="S4" s="29"/>
      <c r="T4" s="29"/>
      <c r="U4" s="29"/>
      <c r="V4" s="29"/>
      <c r="W4" s="29"/>
      <c r="X4" s="74" t="s">
        <v>2423</v>
      </c>
      <c r="Y4" s="73" t="s">
        <v>1658</v>
      </c>
      <c r="Z4" s="73" t="s">
        <v>1658</v>
      </c>
      <c r="AA4" s="73" t="s">
        <v>1658</v>
      </c>
      <c r="AB4" s="73" t="s">
        <v>1658</v>
      </c>
      <c r="AC4" s="73" t="s">
        <v>3445</v>
      </c>
      <c r="AD4" s="74" t="s">
        <v>2423</v>
      </c>
      <c r="AE4" s="73" t="s">
        <v>1658</v>
      </c>
      <c r="AF4" s="175"/>
      <c r="AG4" s="84"/>
    </row>
    <row r="5" spans="1:34" s="41" customFormat="1" ht="53.25" customHeight="1" thickTop="1" x14ac:dyDescent="0.15">
      <c r="A5" s="40"/>
      <c r="B5" s="93" t="s">
        <v>78</v>
      </c>
      <c r="C5" s="94" t="s">
        <v>77</v>
      </c>
      <c r="D5" s="93" t="s">
        <v>17</v>
      </c>
      <c r="E5" s="93" t="s">
        <v>79</v>
      </c>
      <c r="F5" s="94" t="s">
        <v>20</v>
      </c>
      <c r="G5" s="94" t="s">
        <v>22</v>
      </c>
      <c r="H5" s="69" t="s">
        <v>80</v>
      </c>
      <c r="I5" s="95" t="s">
        <v>81</v>
      </c>
      <c r="J5" s="95" t="s">
        <v>82</v>
      </c>
      <c r="K5" s="95" t="s">
        <v>83</v>
      </c>
      <c r="L5" s="69" t="s">
        <v>84</v>
      </c>
      <c r="M5" s="96" t="s">
        <v>1620</v>
      </c>
      <c r="N5" s="93" t="s">
        <v>54</v>
      </c>
      <c r="O5" s="93" t="s">
        <v>85</v>
      </c>
      <c r="P5" s="93" t="s">
        <v>86</v>
      </c>
      <c r="Q5" s="97" t="s">
        <v>87</v>
      </c>
      <c r="R5" s="97" t="s">
        <v>88</v>
      </c>
      <c r="S5" s="93" t="s">
        <v>89</v>
      </c>
      <c r="T5" s="93" t="s">
        <v>90</v>
      </c>
      <c r="U5" s="93" t="s">
        <v>2561</v>
      </c>
      <c r="V5" s="176" t="s">
        <v>1659</v>
      </c>
      <c r="W5" s="181" t="s">
        <v>3441</v>
      </c>
      <c r="X5" s="182" t="s">
        <v>3442</v>
      </c>
      <c r="Y5" s="178" t="s">
        <v>3380</v>
      </c>
      <c r="Z5" s="98" t="s">
        <v>2996</v>
      </c>
      <c r="AA5" s="98" t="s">
        <v>2995</v>
      </c>
      <c r="AB5" s="98" t="s">
        <v>2994</v>
      </c>
      <c r="AC5" s="176" t="s">
        <v>3444</v>
      </c>
      <c r="AD5" s="190" t="s">
        <v>3440</v>
      </c>
      <c r="AE5" s="186" t="s">
        <v>3173</v>
      </c>
      <c r="AF5" s="98" t="s">
        <v>2424</v>
      </c>
      <c r="AG5" s="85"/>
    </row>
    <row r="6" spans="1:34" ht="55.5" customHeight="1" x14ac:dyDescent="0.15">
      <c r="A6" s="92"/>
      <c r="B6" s="44" t="s">
        <v>91</v>
      </c>
      <c r="C6" s="43">
        <v>1</v>
      </c>
      <c r="D6" s="137" t="s">
        <v>92</v>
      </c>
      <c r="E6" s="45" t="s">
        <v>93</v>
      </c>
      <c r="F6" s="46" t="s">
        <v>94</v>
      </c>
      <c r="G6" s="138" t="s">
        <v>95</v>
      </c>
      <c r="H6" s="47">
        <v>1996</v>
      </c>
      <c r="I6" s="139">
        <v>1996</v>
      </c>
      <c r="J6" s="48">
        <f>3761.04-66-680.2-785.5-36</f>
        <v>2193.34</v>
      </c>
      <c r="K6" s="140" t="s">
        <v>96</v>
      </c>
      <c r="L6" s="47">
        <v>2</v>
      </c>
      <c r="M6" s="141" t="s">
        <v>943</v>
      </c>
      <c r="N6" s="49" t="s">
        <v>97</v>
      </c>
      <c r="O6" s="142" t="s">
        <v>97</v>
      </c>
      <c r="P6" s="50">
        <v>9490.7176520063476</v>
      </c>
      <c r="Q6" s="90">
        <v>0.34636015325670499</v>
      </c>
      <c r="R6" s="143">
        <v>7010</v>
      </c>
      <c r="S6" s="45" t="s">
        <v>1641</v>
      </c>
      <c r="T6" s="45"/>
      <c r="U6" s="45" t="s">
        <v>1713</v>
      </c>
      <c r="V6" s="177" t="s">
        <v>1660</v>
      </c>
      <c r="W6" s="183">
        <v>20816370.654851604</v>
      </c>
      <c r="X6" s="184">
        <f>W6/J6</f>
        <v>9490.7176520063476</v>
      </c>
      <c r="Y6" s="179">
        <v>13121.453992080918</v>
      </c>
      <c r="Z6" s="76">
        <v>12074.533976276747</v>
      </c>
      <c r="AA6" s="76">
        <v>12332.344702030126</v>
      </c>
      <c r="AB6" s="50">
        <v>11903.555746679385</v>
      </c>
      <c r="AC6" s="185">
        <f>P6-Y6</f>
        <v>-3630.7363400745708</v>
      </c>
      <c r="AD6" s="191">
        <v>0.34636015325670499</v>
      </c>
      <c r="AE6" s="187">
        <v>0.31974860582455522</v>
      </c>
      <c r="AF6" s="77"/>
      <c r="AG6" s="110"/>
      <c r="AH6" s="99"/>
    </row>
    <row r="7" spans="1:34" s="51" customFormat="1" ht="62.25" customHeight="1" x14ac:dyDescent="0.15">
      <c r="A7" s="92"/>
      <c r="B7" s="44" t="s">
        <v>91</v>
      </c>
      <c r="C7" s="43">
        <v>2</v>
      </c>
      <c r="D7" s="137" t="s">
        <v>99</v>
      </c>
      <c r="E7" s="45" t="s">
        <v>100</v>
      </c>
      <c r="F7" s="46" t="s">
        <v>101</v>
      </c>
      <c r="G7" s="144" t="s">
        <v>95</v>
      </c>
      <c r="H7" s="135">
        <v>1996</v>
      </c>
      <c r="I7" s="139">
        <v>1996</v>
      </c>
      <c r="J7" s="48">
        <f>882.87-114.7</f>
        <v>768.17</v>
      </c>
      <c r="K7" s="140" t="s">
        <v>96</v>
      </c>
      <c r="L7" s="135">
        <v>1</v>
      </c>
      <c r="M7" s="145"/>
      <c r="N7" s="49" t="s">
        <v>97</v>
      </c>
      <c r="O7" s="142" t="s">
        <v>97</v>
      </c>
      <c r="P7" s="50">
        <v>8249.8417707755943</v>
      </c>
      <c r="Q7" s="90">
        <v>0.12583731904503628</v>
      </c>
      <c r="R7" s="143">
        <v>5988.08</v>
      </c>
      <c r="S7" s="45" t="s">
        <v>3136</v>
      </c>
      <c r="T7" s="45" t="s">
        <v>98</v>
      </c>
      <c r="U7" s="45" t="s">
        <v>1713</v>
      </c>
      <c r="V7" s="177" t="s">
        <v>1662</v>
      </c>
      <c r="W7" s="183">
        <v>6337280.9530566875</v>
      </c>
      <c r="X7" s="184">
        <f t="shared" ref="X7:X69" si="0">W7/J7</f>
        <v>8249.8417707755943</v>
      </c>
      <c r="Y7" s="179">
        <v>12089.961832238363</v>
      </c>
      <c r="Z7" s="76">
        <v>10918.117345468878</v>
      </c>
      <c r="AA7" s="76">
        <v>11280.226504873925</v>
      </c>
      <c r="AB7" s="50">
        <v>11235.979302488387</v>
      </c>
      <c r="AC7" s="185">
        <f t="shared" ref="AC7:AC70" si="1">P7-Y7</f>
        <v>-3840.1200614627687</v>
      </c>
      <c r="AD7" s="191">
        <v>0.12583731904503628</v>
      </c>
      <c r="AE7" s="187">
        <v>0.21373679154658981</v>
      </c>
      <c r="AF7" s="77" t="s">
        <v>2529</v>
      </c>
      <c r="AG7" s="110"/>
      <c r="AH7" s="99"/>
    </row>
    <row r="8" spans="1:34" s="51" customFormat="1" ht="55.5" customHeight="1" x14ac:dyDescent="0.15">
      <c r="A8" s="92"/>
      <c r="B8" s="44" t="s">
        <v>91</v>
      </c>
      <c r="C8" s="43">
        <v>3</v>
      </c>
      <c r="D8" s="137" t="s">
        <v>102</v>
      </c>
      <c r="E8" s="45" t="s">
        <v>103</v>
      </c>
      <c r="F8" s="46" t="s">
        <v>104</v>
      </c>
      <c r="G8" s="144" t="s">
        <v>105</v>
      </c>
      <c r="H8" s="135">
        <v>1997</v>
      </c>
      <c r="I8" s="139">
        <v>1997</v>
      </c>
      <c r="J8" s="48">
        <f>1706.69-54-400.6-71-158.8</f>
        <v>1022.2900000000002</v>
      </c>
      <c r="K8" s="140" t="s">
        <v>96</v>
      </c>
      <c r="L8" s="135">
        <v>1</v>
      </c>
      <c r="M8" s="145"/>
      <c r="N8" s="49" t="s">
        <v>97</v>
      </c>
      <c r="O8" s="142" t="s">
        <v>97</v>
      </c>
      <c r="P8" s="50">
        <v>37313.683908700325</v>
      </c>
      <c r="Q8" s="90">
        <v>0.37784181876400891</v>
      </c>
      <c r="R8" s="143">
        <v>14074.82</v>
      </c>
      <c r="S8" s="45" t="s">
        <v>1642</v>
      </c>
      <c r="T8" s="45" t="s">
        <v>98</v>
      </c>
      <c r="U8" s="45" t="s">
        <v>1713</v>
      </c>
      <c r="V8" s="177" t="s">
        <v>1663</v>
      </c>
      <c r="W8" s="183">
        <v>38145405.923025265</v>
      </c>
      <c r="X8" s="184">
        <f t="shared" si="0"/>
        <v>37313.683908700325</v>
      </c>
      <c r="Y8" s="179">
        <v>19656.968459473501</v>
      </c>
      <c r="Z8" s="76">
        <v>18394.915802112133</v>
      </c>
      <c r="AA8" s="76">
        <v>18808.329391241721</v>
      </c>
      <c r="AB8" s="50">
        <v>16952.507245897399</v>
      </c>
      <c r="AC8" s="185">
        <f t="shared" si="1"/>
        <v>17656.715449226824</v>
      </c>
      <c r="AD8" s="191">
        <v>0.37784181876400891</v>
      </c>
      <c r="AE8" s="187">
        <v>0.32840598434632812</v>
      </c>
      <c r="AF8" s="77"/>
      <c r="AG8" s="110"/>
      <c r="AH8" s="99"/>
    </row>
    <row r="9" spans="1:34" s="51" customFormat="1" ht="55.5" customHeight="1" x14ac:dyDescent="0.15">
      <c r="A9" s="92"/>
      <c r="B9" s="44" t="s">
        <v>91</v>
      </c>
      <c r="C9" s="43">
        <v>4</v>
      </c>
      <c r="D9" s="137" t="s">
        <v>106</v>
      </c>
      <c r="E9" s="45" t="s">
        <v>107</v>
      </c>
      <c r="F9" s="46" t="s">
        <v>108</v>
      </c>
      <c r="G9" s="144" t="s">
        <v>95</v>
      </c>
      <c r="H9" s="135">
        <v>1997</v>
      </c>
      <c r="I9" s="139">
        <v>1997</v>
      </c>
      <c r="J9" s="48">
        <f>908.18-88.2-39.1-108.3</f>
        <v>672.57999999999993</v>
      </c>
      <c r="K9" s="140" t="s">
        <v>96</v>
      </c>
      <c r="L9" s="135">
        <v>1</v>
      </c>
      <c r="M9" s="145"/>
      <c r="N9" s="49" t="s">
        <v>97</v>
      </c>
      <c r="O9" s="142" t="s">
        <v>97</v>
      </c>
      <c r="P9" s="50">
        <v>16904.921373866673</v>
      </c>
      <c r="Q9" s="90">
        <v>0.46259391914899617</v>
      </c>
      <c r="R9" s="143">
        <v>4023.77</v>
      </c>
      <c r="S9" s="45" t="s">
        <v>1640</v>
      </c>
      <c r="T9" s="45" t="s">
        <v>109</v>
      </c>
      <c r="U9" s="45" t="s">
        <v>1713</v>
      </c>
      <c r="V9" s="177" t="s">
        <v>1664</v>
      </c>
      <c r="W9" s="183">
        <v>11369912.017635247</v>
      </c>
      <c r="X9" s="184">
        <f t="shared" si="0"/>
        <v>16904.921373866673</v>
      </c>
      <c r="Y9" s="179">
        <v>21423.612395462442</v>
      </c>
      <c r="Z9" s="76">
        <v>18818.118605800606</v>
      </c>
      <c r="AA9" s="76">
        <v>17190.756079796909</v>
      </c>
      <c r="AB9" s="50">
        <v>16248.619543102679</v>
      </c>
      <c r="AC9" s="185">
        <f t="shared" si="1"/>
        <v>-4518.6910215957687</v>
      </c>
      <c r="AD9" s="191">
        <v>0.46259391914899617</v>
      </c>
      <c r="AE9" s="187">
        <v>0.4144450140397547</v>
      </c>
      <c r="AF9" s="77"/>
      <c r="AG9" s="81"/>
      <c r="AH9" s="99"/>
    </row>
    <row r="10" spans="1:34" ht="30" customHeight="1" x14ac:dyDescent="0.15">
      <c r="A10" s="92"/>
      <c r="B10" s="44" t="s">
        <v>91</v>
      </c>
      <c r="C10" s="43">
        <v>5</v>
      </c>
      <c r="D10" s="137" t="s">
        <v>110</v>
      </c>
      <c r="E10" s="45" t="s">
        <v>111</v>
      </c>
      <c r="F10" s="46" t="s">
        <v>112</v>
      </c>
      <c r="G10" s="144" t="s">
        <v>95</v>
      </c>
      <c r="H10" s="135">
        <v>1999</v>
      </c>
      <c r="I10" s="139">
        <v>1999</v>
      </c>
      <c r="J10" s="48">
        <v>749.98</v>
      </c>
      <c r="K10" s="140" t="s">
        <v>96</v>
      </c>
      <c r="L10" s="135">
        <v>1</v>
      </c>
      <c r="M10" s="145"/>
      <c r="N10" s="49" t="s">
        <v>97</v>
      </c>
      <c r="O10" s="142" t="s">
        <v>97</v>
      </c>
      <c r="P10" s="50">
        <v>9311.5134527153004</v>
      </c>
      <c r="Q10" s="90">
        <v>0.36479346781940447</v>
      </c>
      <c r="R10" s="143">
        <v>3839</v>
      </c>
      <c r="S10" s="45" t="s">
        <v>113</v>
      </c>
      <c r="T10" s="45" t="s">
        <v>98</v>
      </c>
      <c r="U10" s="45" t="s">
        <v>1713</v>
      </c>
      <c r="V10" s="177" t="s">
        <v>1665</v>
      </c>
      <c r="W10" s="183">
        <v>6983448.8592674211</v>
      </c>
      <c r="X10" s="184">
        <f t="shared" si="0"/>
        <v>9311.5134527153004</v>
      </c>
      <c r="Y10" s="179">
        <v>12664.978047150937</v>
      </c>
      <c r="Z10" s="76">
        <v>11535.14279955145</v>
      </c>
      <c r="AA10" s="76">
        <v>10496.975213020984</v>
      </c>
      <c r="AB10" s="50">
        <v>11111.926884050241</v>
      </c>
      <c r="AC10" s="185">
        <f t="shared" si="1"/>
        <v>-3353.4645944356362</v>
      </c>
      <c r="AD10" s="191">
        <v>0.36479346781940447</v>
      </c>
      <c r="AE10" s="187">
        <v>0.30067243035542746</v>
      </c>
      <c r="AF10" s="77"/>
      <c r="AH10" s="99"/>
    </row>
    <row r="11" spans="1:34" s="51" customFormat="1" ht="37.5" customHeight="1" x14ac:dyDescent="0.15">
      <c r="A11" s="92"/>
      <c r="B11" s="44" t="s">
        <v>91</v>
      </c>
      <c r="C11" s="43">
        <v>6</v>
      </c>
      <c r="D11" s="137" t="s">
        <v>114</v>
      </c>
      <c r="E11" s="45" t="s">
        <v>115</v>
      </c>
      <c r="F11" s="46" t="s">
        <v>116</v>
      </c>
      <c r="G11" s="144" t="s">
        <v>95</v>
      </c>
      <c r="H11" s="135">
        <v>2003</v>
      </c>
      <c r="I11" s="139">
        <v>2003</v>
      </c>
      <c r="J11" s="48">
        <f>1427.58-392.7</f>
        <v>1034.8799999999999</v>
      </c>
      <c r="K11" s="140" t="s">
        <v>96</v>
      </c>
      <c r="L11" s="135">
        <v>1</v>
      </c>
      <c r="M11" s="145"/>
      <c r="N11" s="49" t="s">
        <v>97</v>
      </c>
      <c r="O11" s="142" t="s">
        <v>97</v>
      </c>
      <c r="P11" s="50">
        <v>9147.3730141290034</v>
      </c>
      <c r="Q11" s="90">
        <v>0.27565030720180261</v>
      </c>
      <c r="R11" s="143">
        <v>10756.369999999999</v>
      </c>
      <c r="S11" s="45" t="s">
        <v>1643</v>
      </c>
      <c r="T11" s="45" t="s">
        <v>98</v>
      </c>
      <c r="U11" s="45" t="s">
        <v>1713</v>
      </c>
      <c r="V11" s="177" t="s">
        <v>1666</v>
      </c>
      <c r="W11" s="183">
        <v>9466433.3848618213</v>
      </c>
      <c r="X11" s="184">
        <f t="shared" si="0"/>
        <v>9147.3730141290034</v>
      </c>
      <c r="Y11" s="179">
        <v>12032.536694422857</v>
      </c>
      <c r="Z11" s="76">
        <v>9619.7599558851834</v>
      </c>
      <c r="AA11" s="76">
        <v>8611.6687478982167</v>
      </c>
      <c r="AB11" s="50">
        <v>9123.690182243352</v>
      </c>
      <c r="AC11" s="185">
        <f t="shared" si="1"/>
        <v>-2885.1636802938538</v>
      </c>
      <c r="AD11" s="191">
        <v>0.27565030720180261</v>
      </c>
      <c r="AE11" s="187">
        <v>0.27989177428147144</v>
      </c>
      <c r="AF11" s="77"/>
      <c r="AG11" s="81"/>
      <c r="AH11" s="99"/>
    </row>
    <row r="12" spans="1:34" ht="45" customHeight="1" x14ac:dyDescent="0.15">
      <c r="A12" s="92"/>
      <c r="B12" s="44" t="s">
        <v>91</v>
      </c>
      <c r="C12" s="43">
        <v>7</v>
      </c>
      <c r="D12" s="137" t="s">
        <v>117</v>
      </c>
      <c r="E12" s="45" t="s">
        <v>118</v>
      </c>
      <c r="F12" s="46" t="s">
        <v>119</v>
      </c>
      <c r="G12" s="144" t="s">
        <v>95</v>
      </c>
      <c r="H12" s="135">
        <v>2005</v>
      </c>
      <c r="I12" s="139">
        <v>2005</v>
      </c>
      <c r="J12" s="48">
        <f>850.58-44-262.6-80+844.14</f>
        <v>1308.1199999999999</v>
      </c>
      <c r="K12" s="140" t="s">
        <v>96</v>
      </c>
      <c r="L12" s="135">
        <v>1</v>
      </c>
      <c r="M12" s="145"/>
      <c r="N12" s="49" t="s">
        <v>97</v>
      </c>
      <c r="O12" s="142" t="s">
        <v>97</v>
      </c>
      <c r="P12" s="50">
        <v>17439.470372692187</v>
      </c>
      <c r="Q12" s="236">
        <v>0.22851338935380119</v>
      </c>
      <c r="R12" s="143">
        <v>4970.3099999999995</v>
      </c>
      <c r="S12" s="45" t="s">
        <v>3453</v>
      </c>
      <c r="T12" s="45"/>
      <c r="U12" s="45" t="s">
        <v>1713</v>
      </c>
      <c r="V12" s="177" t="s">
        <v>1667</v>
      </c>
      <c r="W12" s="183">
        <v>22812919.983926103</v>
      </c>
      <c r="X12" s="184">
        <f t="shared" si="0"/>
        <v>17439.470372692187</v>
      </c>
      <c r="Y12" s="179">
        <v>15861.273508704582</v>
      </c>
      <c r="Z12" s="76">
        <v>12451.249681265763</v>
      </c>
      <c r="AA12" s="76">
        <v>9185.3327370288716</v>
      </c>
      <c r="AB12" s="50">
        <v>9692.3543111772051</v>
      </c>
      <c r="AC12" s="185">
        <f t="shared" si="1"/>
        <v>1578.196863987605</v>
      </c>
      <c r="AD12" s="238">
        <v>0.22851338935380119</v>
      </c>
      <c r="AE12" s="187">
        <v>0.2387240858921412</v>
      </c>
      <c r="AF12" s="77"/>
      <c r="AH12" s="99"/>
    </row>
    <row r="13" spans="1:34" s="51" customFormat="1" ht="37.5" customHeight="1" x14ac:dyDescent="0.15">
      <c r="A13" s="92"/>
      <c r="B13" s="44" t="s">
        <v>91</v>
      </c>
      <c r="C13" s="43">
        <v>8</v>
      </c>
      <c r="D13" s="137" t="s">
        <v>120</v>
      </c>
      <c r="E13" s="45" t="s">
        <v>118</v>
      </c>
      <c r="F13" s="46" t="s">
        <v>121</v>
      </c>
      <c r="G13" s="144" t="s">
        <v>122</v>
      </c>
      <c r="H13" s="135">
        <v>1997</v>
      </c>
      <c r="I13" s="139">
        <v>1997</v>
      </c>
      <c r="J13" s="48">
        <v>212.82</v>
      </c>
      <c r="K13" s="140" t="s">
        <v>96</v>
      </c>
      <c r="L13" s="135">
        <v>1</v>
      </c>
      <c r="M13" s="145"/>
      <c r="N13" s="49" t="s">
        <v>123</v>
      </c>
      <c r="O13" s="142"/>
      <c r="P13" s="50">
        <v>2304.7901245996864</v>
      </c>
      <c r="Q13" s="237"/>
      <c r="R13" s="143">
        <v>2111.33</v>
      </c>
      <c r="S13" s="45"/>
      <c r="T13" s="45" t="s">
        <v>98</v>
      </c>
      <c r="U13" s="45" t="s">
        <v>1713</v>
      </c>
      <c r="V13" s="177" t="s">
        <v>1668</v>
      </c>
      <c r="W13" s="183">
        <v>490505.43431730522</v>
      </c>
      <c r="X13" s="184">
        <f t="shared" si="0"/>
        <v>2304.7901245996864</v>
      </c>
      <c r="Y13" s="179">
        <v>7105.1586417063745</v>
      </c>
      <c r="Z13" s="76">
        <v>14628.620430410676</v>
      </c>
      <c r="AA13" s="76">
        <v>14266.159195564327</v>
      </c>
      <c r="AB13" s="50">
        <v>14014.83413213044</v>
      </c>
      <c r="AC13" s="185">
        <f t="shared" si="1"/>
        <v>-4800.3685171066882</v>
      </c>
      <c r="AD13" s="239"/>
      <c r="AE13" s="187" t="e">
        <v>#N/A</v>
      </c>
      <c r="AF13" s="77"/>
      <c r="AG13" s="81" t="s">
        <v>2441</v>
      </c>
      <c r="AH13" s="99"/>
    </row>
    <row r="14" spans="1:34" ht="45" customHeight="1" x14ac:dyDescent="0.15">
      <c r="A14" s="92"/>
      <c r="B14" s="44" t="s">
        <v>91</v>
      </c>
      <c r="C14" s="43">
        <v>9</v>
      </c>
      <c r="D14" s="137" t="s">
        <v>124</v>
      </c>
      <c r="E14" s="45" t="s">
        <v>125</v>
      </c>
      <c r="F14" s="46" t="s">
        <v>126</v>
      </c>
      <c r="G14" s="144" t="s">
        <v>95</v>
      </c>
      <c r="H14" s="135">
        <v>2006</v>
      </c>
      <c r="I14" s="139">
        <v>1974</v>
      </c>
      <c r="J14" s="48">
        <f>1997.83-77.6-240-96</f>
        <v>1584.23</v>
      </c>
      <c r="K14" s="140" t="s">
        <v>96</v>
      </c>
      <c r="L14" s="135">
        <v>3</v>
      </c>
      <c r="M14" s="141" t="s">
        <v>943</v>
      </c>
      <c r="N14" s="49" t="s">
        <v>97</v>
      </c>
      <c r="O14" s="142" t="s">
        <v>97</v>
      </c>
      <c r="P14" s="50">
        <v>4877.2260778839891</v>
      </c>
      <c r="Q14" s="90">
        <v>0.26019242301952006</v>
      </c>
      <c r="R14" s="143">
        <v>4446.41</v>
      </c>
      <c r="S14" s="45" t="s">
        <v>127</v>
      </c>
      <c r="T14" s="45" t="s">
        <v>98</v>
      </c>
      <c r="U14" s="45" t="s">
        <v>1713</v>
      </c>
      <c r="V14" s="177" t="s">
        <v>1669</v>
      </c>
      <c r="W14" s="183">
        <v>7726647.8693661522</v>
      </c>
      <c r="X14" s="184">
        <f t="shared" si="0"/>
        <v>4877.2260778839891</v>
      </c>
      <c r="Y14" s="179">
        <v>8415.9991536622183</v>
      </c>
      <c r="Z14" s="76">
        <v>6620.4723412808644</v>
      </c>
      <c r="AA14" s="76">
        <v>6554.138997208488</v>
      </c>
      <c r="AB14" s="50">
        <v>6699.6489401791414</v>
      </c>
      <c r="AC14" s="185">
        <f t="shared" si="1"/>
        <v>-3538.7730757782292</v>
      </c>
      <c r="AD14" s="191">
        <v>0.26019242301952006</v>
      </c>
      <c r="AE14" s="187">
        <v>0.2477886187028395</v>
      </c>
      <c r="AF14" s="77"/>
      <c r="AH14" s="99"/>
    </row>
    <row r="15" spans="1:34" ht="45" customHeight="1" x14ac:dyDescent="0.15">
      <c r="A15" s="92"/>
      <c r="B15" s="44" t="s">
        <v>91</v>
      </c>
      <c r="C15" s="43">
        <v>10</v>
      </c>
      <c r="D15" s="137" t="s">
        <v>128</v>
      </c>
      <c r="E15" s="45" t="s">
        <v>129</v>
      </c>
      <c r="F15" s="46" t="s">
        <v>130</v>
      </c>
      <c r="G15" s="144" t="s">
        <v>95</v>
      </c>
      <c r="H15" s="135">
        <v>2009</v>
      </c>
      <c r="I15" s="139">
        <v>2009</v>
      </c>
      <c r="J15" s="48">
        <f>1907.98-89.4-294.5-80</f>
        <v>1444.08</v>
      </c>
      <c r="K15" s="140" t="s">
        <v>96</v>
      </c>
      <c r="L15" s="135">
        <v>1</v>
      </c>
      <c r="M15" s="145"/>
      <c r="N15" s="49" t="s">
        <v>97</v>
      </c>
      <c r="O15" s="142" t="s">
        <v>97</v>
      </c>
      <c r="P15" s="50">
        <v>6513.6951690296864</v>
      </c>
      <c r="Q15" s="90">
        <v>0.62130250366972106</v>
      </c>
      <c r="R15" s="143">
        <v>10375.950000000001</v>
      </c>
      <c r="S15" s="45" t="s">
        <v>3060</v>
      </c>
      <c r="T15" s="45" t="s">
        <v>131</v>
      </c>
      <c r="U15" s="45" t="s">
        <v>1713</v>
      </c>
      <c r="V15" s="177" t="s">
        <v>1670</v>
      </c>
      <c r="W15" s="183">
        <v>9406296.9196923897</v>
      </c>
      <c r="X15" s="184">
        <f t="shared" si="0"/>
        <v>6513.6951690296864</v>
      </c>
      <c r="Y15" s="179">
        <v>10070.167508237722</v>
      </c>
      <c r="Z15" s="76">
        <v>8959.868882387831</v>
      </c>
      <c r="AA15" s="76">
        <v>9432.201241286697</v>
      </c>
      <c r="AB15" s="50">
        <v>10730.494885740403</v>
      </c>
      <c r="AC15" s="185">
        <f t="shared" si="1"/>
        <v>-3556.4723392080359</v>
      </c>
      <c r="AD15" s="191">
        <v>0.62130250366972106</v>
      </c>
      <c r="AE15" s="187">
        <v>0.579891130323407</v>
      </c>
      <c r="AF15" s="77" t="s">
        <v>2966</v>
      </c>
      <c r="AH15" s="99"/>
    </row>
    <row r="16" spans="1:34" ht="45" customHeight="1" x14ac:dyDescent="0.15">
      <c r="A16" s="92"/>
      <c r="B16" s="44" t="s">
        <v>91</v>
      </c>
      <c r="C16" s="43">
        <v>11</v>
      </c>
      <c r="D16" s="137" t="s">
        <v>132</v>
      </c>
      <c r="E16" s="45" t="s">
        <v>100</v>
      </c>
      <c r="F16" s="46" t="s">
        <v>133</v>
      </c>
      <c r="G16" s="144" t="s">
        <v>95</v>
      </c>
      <c r="H16" s="135">
        <v>1989</v>
      </c>
      <c r="I16" s="139">
        <v>1975</v>
      </c>
      <c r="J16" s="48">
        <f>2349.34-1106.8-221.3-56</f>
        <v>965.24000000000024</v>
      </c>
      <c r="K16" s="140" t="s">
        <v>96</v>
      </c>
      <c r="L16" s="135">
        <v>2</v>
      </c>
      <c r="M16" s="145"/>
      <c r="N16" s="49" t="s">
        <v>97</v>
      </c>
      <c r="O16" s="142" t="s">
        <v>97</v>
      </c>
      <c r="P16" s="50">
        <v>14634.410306907463</v>
      </c>
      <c r="Q16" s="90">
        <v>0.13815807362922694</v>
      </c>
      <c r="R16" s="143">
        <v>18141</v>
      </c>
      <c r="S16" s="45" t="s">
        <v>134</v>
      </c>
      <c r="T16" s="45" t="s">
        <v>135</v>
      </c>
      <c r="U16" s="45" t="s">
        <v>1661</v>
      </c>
      <c r="V16" s="177" t="s">
        <v>1671</v>
      </c>
      <c r="W16" s="183">
        <v>14125718.204639362</v>
      </c>
      <c r="X16" s="184">
        <f t="shared" si="0"/>
        <v>14634.410306907463</v>
      </c>
      <c r="Y16" s="179">
        <v>11022.975896530937</v>
      </c>
      <c r="Z16" s="76">
        <v>11215.228905730195</v>
      </c>
      <c r="AA16" s="76">
        <v>9592.0100372154648</v>
      </c>
      <c r="AB16" s="50">
        <v>10709.929040966719</v>
      </c>
      <c r="AC16" s="185">
        <f t="shared" si="1"/>
        <v>3611.4344103765252</v>
      </c>
      <c r="AD16" s="191">
        <v>0.13815807362922694</v>
      </c>
      <c r="AE16" s="187">
        <v>0.109551334984861</v>
      </c>
      <c r="AF16" s="77"/>
      <c r="AH16" s="99"/>
    </row>
    <row r="17" spans="1:34" ht="38.25" customHeight="1" x14ac:dyDescent="0.15">
      <c r="A17" s="92"/>
      <c r="B17" s="44" t="s">
        <v>1629</v>
      </c>
      <c r="C17" s="43">
        <v>12</v>
      </c>
      <c r="D17" s="137" t="s">
        <v>136</v>
      </c>
      <c r="E17" s="45" t="s">
        <v>137</v>
      </c>
      <c r="F17" s="46" t="s">
        <v>138</v>
      </c>
      <c r="G17" s="144" t="s">
        <v>95</v>
      </c>
      <c r="H17" s="135">
        <v>1986</v>
      </c>
      <c r="I17" s="139">
        <v>1986</v>
      </c>
      <c r="J17" s="48">
        <f>463.84-49.5</f>
        <v>414.34</v>
      </c>
      <c r="K17" s="140" t="s">
        <v>96</v>
      </c>
      <c r="L17" s="135">
        <v>2</v>
      </c>
      <c r="M17" s="145"/>
      <c r="N17" s="49" t="s">
        <v>943</v>
      </c>
      <c r="O17" s="142" t="s">
        <v>97</v>
      </c>
      <c r="P17" s="50">
        <v>8759.2938054753049</v>
      </c>
      <c r="Q17" s="90">
        <v>4.1954022988505743E-2</v>
      </c>
      <c r="R17" s="143">
        <v>1278.6399999999999</v>
      </c>
      <c r="S17" s="45" t="s">
        <v>139</v>
      </c>
      <c r="T17" s="45" t="s">
        <v>98</v>
      </c>
      <c r="U17" s="45" t="s">
        <v>1661</v>
      </c>
      <c r="V17" s="177" t="s">
        <v>1672</v>
      </c>
      <c r="W17" s="183">
        <v>3629325.7953606378</v>
      </c>
      <c r="X17" s="184">
        <f t="shared" si="0"/>
        <v>8759.2938054753049</v>
      </c>
      <c r="Y17" s="179">
        <v>9643.8643279250755</v>
      </c>
      <c r="Z17" s="76">
        <v>9231.656250984659</v>
      </c>
      <c r="AA17" s="76">
        <v>7461.9062404743554</v>
      </c>
      <c r="AB17" s="50">
        <v>10394.070310607911</v>
      </c>
      <c r="AC17" s="185">
        <f t="shared" si="1"/>
        <v>-884.57052244977058</v>
      </c>
      <c r="AD17" s="191">
        <v>4.1954022988505743E-2</v>
      </c>
      <c r="AE17" s="187">
        <v>4.9567723342939476E-2</v>
      </c>
      <c r="AF17" s="77"/>
      <c r="AH17" s="99"/>
    </row>
    <row r="18" spans="1:34" ht="55.5" customHeight="1" x14ac:dyDescent="0.15">
      <c r="A18" s="92"/>
      <c r="B18" s="44" t="s">
        <v>1629</v>
      </c>
      <c r="C18" s="43">
        <v>13</v>
      </c>
      <c r="D18" s="137" t="s">
        <v>1630</v>
      </c>
      <c r="E18" s="45" t="s">
        <v>1631</v>
      </c>
      <c r="F18" s="46" t="s">
        <v>1633</v>
      </c>
      <c r="G18" s="144" t="s">
        <v>105</v>
      </c>
      <c r="H18" s="135">
        <v>2018</v>
      </c>
      <c r="I18" s="139">
        <v>2018</v>
      </c>
      <c r="J18" s="48">
        <v>1824.1</v>
      </c>
      <c r="K18" s="140" t="s">
        <v>96</v>
      </c>
      <c r="L18" s="135">
        <v>2</v>
      </c>
      <c r="M18" s="145" t="s">
        <v>943</v>
      </c>
      <c r="N18" s="145" t="s">
        <v>943</v>
      </c>
      <c r="O18" s="142" t="s">
        <v>943</v>
      </c>
      <c r="P18" s="50">
        <v>13744.213036565978</v>
      </c>
      <c r="Q18" s="90">
        <v>0.46388123660850927</v>
      </c>
      <c r="R18" s="143">
        <v>6280.87</v>
      </c>
      <c r="S18" s="45" t="s">
        <v>1645</v>
      </c>
      <c r="T18" s="45"/>
      <c r="U18" s="45" t="s">
        <v>2104</v>
      </c>
      <c r="V18" s="177" t="s">
        <v>1816</v>
      </c>
      <c r="W18" s="183">
        <v>25070819</v>
      </c>
      <c r="X18" s="184">
        <f t="shared" si="0"/>
        <v>13744.213036565978</v>
      </c>
      <c r="Y18" s="179">
        <v>12237.094457540705</v>
      </c>
      <c r="Z18" s="76">
        <v>22477.819746724414</v>
      </c>
      <c r="AA18" s="76">
        <v>29680.708842716958</v>
      </c>
      <c r="AB18" s="50">
        <v>9696.1394660380465</v>
      </c>
      <c r="AC18" s="185">
        <f t="shared" si="1"/>
        <v>1507.118579025273</v>
      </c>
      <c r="AD18" s="191">
        <v>0.46388123660850927</v>
      </c>
      <c r="AE18" s="187">
        <v>0.38734138037759208</v>
      </c>
      <c r="AF18" s="77" t="s">
        <v>1622</v>
      </c>
      <c r="AH18" s="99"/>
    </row>
    <row r="19" spans="1:34" ht="54.75" customHeight="1" x14ac:dyDescent="0.15">
      <c r="A19" s="92"/>
      <c r="B19" s="44" t="s">
        <v>91</v>
      </c>
      <c r="C19" s="43">
        <v>14</v>
      </c>
      <c r="D19" s="137" t="s">
        <v>140</v>
      </c>
      <c r="E19" s="45" t="s">
        <v>141</v>
      </c>
      <c r="F19" s="46" t="s">
        <v>142</v>
      </c>
      <c r="G19" s="144" t="s">
        <v>95</v>
      </c>
      <c r="H19" s="135">
        <v>1988</v>
      </c>
      <c r="I19" s="139">
        <v>1988</v>
      </c>
      <c r="J19" s="48">
        <f>446.57-74.5</f>
        <v>372.07</v>
      </c>
      <c r="K19" s="140" t="s">
        <v>96</v>
      </c>
      <c r="L19" s="135">
        <v>2</v>
      </c>
      <c r="M19" s="145"/>
      <c r="N19" s="49" t="s">
        <v>97</v>
      </c>
      <c r="O19" s="142" t="s">
        <v>97</v>
      </c>
      <c r="P19" s="50">
        <v>14568.072179271325</v>
      </c>
      <c r="Q19" s="90">
        <v>2.7094717668488161E-2</v>
      </c>
      <c r="R19" s="143">
        <v>1183.8699999999999</v>
      </c>
      <c r="S19" s="45" t="s">
        <v>3061</v>
      </c>
      <c r="T19" s="45" t="s">
        <v>98</v>
      </c>
      <c r="U19" s="45" t="s">
        <v>1674</v>
      </c>
      <c r="V19" s="177" t="s">
        <v>1673</v>
      </c>
      <c r="W19" s="183">
        <v>5420342.615741482</v>
      </c>
      <c r="X19" s="184">
        <f t="shared" si="0"/>
        <v>14568.072179271325</v>
      </c>
      <c r="Y19" s="179">
        <v>16112.659156785565</v>
      </c>
      <c r="Z19" s="76">
        <v>15190.63146742659</v>
      </c>
      <c r="AA19" s="76">
        <v>11624.882146169459</v>
      </c>
      <c r="AB19" s="50">
        <v>8145.1339801650229</v>
      </c>
      <c r="AC19" s="185">
        <f t="shared" si="1"/>
        <v>-1544.5869775142401</v>
      </c>
      <c r="AD19" s="191">
        <v>2.7094717668488161E-2</v>
      </c>
      <c r="AE19" s="187">
        <v>1.9178082191780826E-2</v>
      </c>
      <c r="AF19" s="77" t="s">
        <v>2943</v>
      </c>
      <c r="AH19" s="99"/>
    </row>
    <row r="20" spans="1:34" ht="45" customHeight="1" x14ac:dyDescent="0.15">
      <c r="A20" s="92"/>
      <c r="B20" s="44" t="s">
        <v>91</v>
      </c>
      <c r="C20" s="43">
        <v>15</v>
      </c>
      <c r="D20" s="137" t="s">
        <v>143</v>
      </c>
      <c r="E20" s="45" t="s">
        <v>107</v>
      </c>
      <c r="F20" s="46" t="s">
        <v>144</v>
      </c>
      <c r="G20" s="144" t="s">
        <v>122</v>
      </c>
      <c r="H20" s="135">
        <v>1997</v>
      </c>
      <c r="I20" s="139">
        <v>1997</v>
      </c>
      <c r="J20" s="48">
        <f>368.5-115.5</f>
        <v>253</v>
      </c>
      <c r="K20" s="140" t="s">
        <v>96</v>
      </c>
      <c r="L20" s="135">
        <v>1</v>
      </c>
      <c r="M20" s="145"/>
      <c r="N20" s="49" t="s">
        <v>97</v>
      </c>
      <c r="O20" s="142" t="s">
        <v>97</v>
      </c>
      <c r="P20" s="50">
        <v>10814.720886397306</v>
      </c>
      <c r="Q20" s="90">
        <v>1.2021857923497267E-2</v>
      </c>
      <c r="R20" s="143">
        <v>3553</v>
      </c>
      <c r="S20" s="45" t="s">
        <v>145</v>
      </c>
      <c r="T20" s="45" t="s">
        <v>98</v>
      </c>
      <c r="U20" s="45" t="s">
        <v>1674</v>
      </c>
      <c r="V20" s="177" t="s">
        <v>1675</v>
      </c>
      <c r="W20" s="183">
        <v>2736124.3842585185</v>
      </c>
      <c r="X20" s="184">
        <f t="shared" si="0"/>
        <v>10814.720886397306</v>
      </c>
      <c r="Y20" s="179">
        <v>10175.485800532784</v>
      </c>
      <c r="Z20" s="76">
        <v>7578.7109682106493</v>
      </c>
      <c r="AA20" s="76">
        <v>13121.116798171402</v>
      </c>
      <c r="AB20" s="50">
        <v>11945.508545444643</v>
      </c>
      <c r="AC20" s="185">
        <f t="shared" si="1"/>
        <v>639.23508586452226</v>
      </c>
      <c r="AD20" s="191">
        <v>1.2021857923497267E-2</v>
      </c>
      <c r="AE20" s="187">
        <v>6.9406392694063932E-3</v>
      </c>
      <c r="AF20" s="77"/>
      <c r="AH20" s="99"/>
    </row>
    <row r="21" spans="1:34" ht="38.25" customHeight="1" x14ac:dyDescent="0.15">
      <c r="A21" s="92"/>
      <c r="B21" s="44" t="s">
        <v>91</v>
      </c>
      <c r="C21" s="43">
        <v>16</v>
      </c>
      <c r="D21" s="137" t="s">
        <v>146</v>
      </c>
      <c r="E21" s="45" t="s">
        <v>107</v>
      </c>
      <c r="F21" s="46" t="s">
        <v>147</v>
      </c>
      <c r="G21" s="144" t="s">
        <v>122</v>
      </c>
      <c r="H21" s="135">
        <v>1989</v>
      </c>
      <c r="I21" s="139">
        <v>1989</v>
      </c>
      <c r="J21" s="48">
        <f>163.96-59.6</f>
        <v>104.36000000000001</v>
      </c>
      <c r="K21" s="140" t="s">
        <v>96</v>
      </c>
      <c r="L21" s="135">
        <v>2</v>
      </c>
      <c r="M21" s="145"/>
      <c r="N21" s="49" t="s">
        <v>123</v>
      </c>
      <c r="O21" s="142" t="s">
        <v>97</v>
      </c>
      <c r="P21" s="50">
        <v>6429.8006899195088</v>
      </c>
      <c r="Q21" s="90">
        <v>5.4644808743169397E-2</v>
      </c>
      <c r="R21" s="143">
        <v>239.48</v>
      </c>
      <c r="S21" s="45" t="s">
        <v>148</v>
      </c>
      <c r="T21" s="45" t="s">
        <v>98</v>
      </c>
      <c r="U21" s="45" t="s">
        <v>1674</v>
      </c>
      <c r="V21" s="177" t="s">
        <v>1676</v>
      </c>
      <c r="W21" s="183">
        <v>671014</v>
      </c>
      <c r="X21" s="184">
        <f t="shared" si="0"/>
        <v>6429.8006899195088</v>
      </c>
      <c r="Y21" s="179">
        <v>5767.7845917976229</v>
      </c>
      <c r="Z21" s="76">
        <v>3934.400153315446</v>
      </c>
      <c r="AA21" s="76">
        <v>3972.2115753162125</v>
      </c>
      <c r="AB21" s="50">
        <v>2708.9306247604441</v>
      </c>
      <c r="AC21" s="185">
        <f t="shared" si="1"/>
        <v>662.01609812188599</v>
      </c>
      <c r="AD21" s="191">
        <v>5.4644808743169397E-2</v>
      </c>
      <c r="AE21" s="187">
        <v>3.5616438356164383E-2</v>
      </c>
      <c r="AF21" s="77"/>
      <c r="AH21" s="99"/>
    </row>
    <row r="22" spans="1:34" ht="38.25" customHeight="1" x14ac:dyDescent="0.15">
      <c r="A22" s="92"/>
      <c r="B22" s="44" t="s">
        <v>91</v>
      </c>
      <c r="C22" s="43">
        <v>17</v>
      </c>
      <c r="D22" s="137" t="s">
        <v>149</v>
      </c>
      <c r="E22" s="45" t="s">
        <v>107</v>
      </c>
      <c r="F22" s="46" t="s">
        <v>150</v>
      </c>
      <c r="G22" s="144" t="s">
        <v>122</v>
      </c>
      <c r="H22" s="135">
        <v>1988</v>
      </c>
      <c r="I22" s="139">
        <v>1988</v>
      </c>
      <c r="J22" s="48">
        <f>215.3-55.9</f>
        <v>159.4</v>
      </c>
      <c r="K22" s="140" t="s">
        <v>96</v>
      </c>
      <c r="L22" s="135">
        <v>2</v>
      </c>
      <c r="M22" s="145"/>
      <c r="N22" s="49" t="s">
        <v>123</v>
      </c>
      <c r="O22" s="142" t="s">
        <v>97</v>
      </c>
      <c r="P22" s="50">
        <v>6189.5232120451692</v>
      </c>
      <c r="Q22" s="90">
        <v>0.31420765027322406</v>
      </c>
      <c r="R22" s="143">
        <v>743</v>
      </c>
      <c r="S22" s="45" t="s">
        <v>151</v>
      </c>
      <c r="T22" s="45" t="s">
        <v>98</v>
      </c>
      <c r="U22" s="45" t="s">
        <v>1674</v>
      </c>
      <c r="V22" s="177" t="s">
        <v>1677</v>
      </c>
      <c r="W22" s="183">
        <v>986610</v>
      </c>
      <c r="X22" s="184">
        <f t="shared" si="0"/>
        <v>6189.5232120451692</v>
      </c>
      <c r="Y22" s="179">
        <v>6116.5370138017561</v>
      </c>
      <c r="Z22" s="76">
        <v>6685.0376411543284</v>
      </c>
      <c r="AA22" s="76">
        <v>4018.3626097867</v>
      </c>
      <c r="AB22" s="50">
        <v>2452.3462986198242</v>
      </c>
      <c r="AC22" s="185">
        <f t="shared" si="1"/>
        <v>72.986198243413128</v>
      </c>
      <c r="AD22" s="191">
        <v>0.31420765027322406</v>
      </c>
      <c r="AE22" s="187">
        <v>0.21643835616438356</v>
      </c>
      <c r="AF22" s="77"/>
      <c r="AH22" s="99"/>
    </row>
    <row r="23" spans="1:34" ht="38.25" customHeight="1" x14ac:dyDescent="0.15">
      <c r="A23" s="92"/>
      <c r="B23" s="44" t="s">
        <v>91</v>
      </c>
      <c r="C23" s="43">
        <v>18</v>
      </c>
      <c r="D23" s="137" t="s">
        <v>152</v>
      </c>
      <c r="E23" s="45" t="s">
        <v>111</v>
      </c>
      <c r="F23" s="46" t="s">
        <v>153</v>
      </c>
      <c r="G23" s="144" t="s">
        <v>122</v>
      </c>
      <c r="H23" s="135">
        <v>1996</v>
      </c>
      <c r="I23" s="139">
        <v>1996</v>
      </c>
      <c r="J23" s="48">
        <f>178.87-66.2</f>
        <v>112.67</v>
      </c>
      <c r="K23" s="140" t="s">
        <v>96</v>
      </c>
      <c r="L23" s="135">
        <v>2</v>
      </c>
      <c r="M23" s="145"/>
      <c r="N23" s="49" t="s">
        <v>123</v>
      </c>
      <c r="O23" s="142" t="s">
        <v>97</v>
      </c>
      <c r="P23" s="50">
        <v>6718.5142451406764</v>
      </c>
      <c r="Q23" s="90">
        <v>0.18579234972677597</v>
      </c>
      <c r="R23" s="143">
        <v>283</v>
      </c>
      <c r="S23" s="45" t="s">
        <v>154</v>
      </c>
      <c r="T23" s="45" t="s">
        <v>98</v>
      </c>
      <c r="U23" s="45" t="s">
        <v>1674</v>
      </c>
      <c r="V23" s="177" t="s">
        <v>1678</v>
      </c>
      <c r="W23" s="183">
        <v>756975</v>
      </c>
      <c r="X23" s="184">
        <f t="shared" si="0"/>
        <v>6718.5142451406764</v>
      </c>
      <c r="Y23" s="179">
        <v>11210.881334871749</v>
      </c>
      <c r="Z23" s="76">
        <v>4153.616756900683</v>
      </c>
      <c r="AA23" s="76">
        <v>4211.1475991834559</v>
      </c>
      <c r="AB23" s="50">
        <v>9481.3171207952419</v>
      </c>
      <c r="AC23" s="185">
        <f t="shared" si="1"/>
        <v>-4492.3670897310722</v>
      </c>
      <c r="AD23" s="191">
        <v>0.18579234972677597</v>
      </c>
      <c r="AE23" s="187">
        <v>0.21369863013698631</v>
      </c>
      <c r="AF23" s="77"/>
      <c r="AH23" s="99"/>
    </row>
    <row r="24" spans="1:34" ht="38.25" customHeight="1" x14ac:dyDescent="0.15">
      <c r="A24" s="92"/>
      <c r="B24" s="44" t="s">
        <v>91</v>
      </c>
      <c r="C24" s="43">
        <v>19</v>
      </c>
      <c r="D24" s="137" t="s">
        <v>155</v>
      </c>
      <c r="E24" s="45" t="s">
        <v>156</v>
      </c>
      <c r="F24" s="46" t="s">
        <v>157</v>
      </c>
      <c r="G24" s="144" t="s">
        <v>122</v>
      </c>
      <c r="H24" s="135">
        <v>1999</v>
      </c>
      <c r="I24" s="139">
        <v>1999</v>
      </c>
      <c r="J24" s="48">
        <f>175.76-73.5</f>
        <v>102.25999999999999</v>
      </c>
      <c r="K24" s="140" t="s">
        <v>96</v>
      </c>
      <c r="L24" s="135">
        <v>1</v>
      </c>
      <c r="M24" s="145"/>
      <c r="N24" s="49" t="s">
        <v>123</v>
      </c>
      <c r="O24" s="142" t="s">
        <v>97</v>
      </c>
      <c r="P24" s="50">
        <v>6753.9996088402122</v>
      </c>
      <c r="Q24" s="90">
        <v>0</v>
      </c>
      <c r="R24" s="143">
        <v>500</v>
      </c>
      <c r="S24" s="45" t="s">
        <v>158</v>
      </c>
      <c r="T24" s="45" t="s">
        <v>98</v>
      </c>
      <c r="U24" s="45" t="s">
        <v>1674</v>
      </c>
      <c r="V24" s="177" t="s">
        <v>1679</v>
      </c>
      <c r="W24" s="183">
        <v>690664</v>
      </c>
      <c r="X24" s="184">
        <f t="shared" si="0"/>
        <v>6753.9996088402122</v>
      </c>
      <c r="Y24" s="179">
        <v>6442.8417758654414</v>
      </c>
      <c r="Z24" s="76">
        <v>13145.530999413262</v>
      </c>
      <c r="AA24" s="76">
        <v>13203.14883629963</v>
      </c>
      <c r="AB24" s="50">
        <v>11911.265401916684</v>
      </c>
      <c r="AC24" s="185">
        <f t="shared" si="1"/>
        <v>311.15783297477083</v>
      </c>
      <c r="AD24" s="191">
        <v>0</v>
      </c>
      <c r="AE24" s="187">
        <v>0</v>
      </c>
      <c r="AF24" s="77"/>
      <c r="AH24" s="99"/>
    </row>
    <row r="25" spans="1:34" ht="45" customHeight="1" x14ac:dyDescent="0.15">
      <c r="A25" s="92"/>
      <c r="B25" s="44" t="s">
        <v>91</v>
      </c>
      <c r="C25" s="43">
        <v>20</v>
      </c>
      <c r="D25" s="137" t="s">
        <v>159</v>
      </c>
      <c r="E25" s="45" t="s">
        <v>160</v>
      </c>
      <c r="F25" s="46" t="s">
        <v>161</v>
      </c>
      <c r="G25" s="144" t="s">
        <v>122</v>
      </c>
      <c r="H25" s="135">
        <v>1997</v>
      </c>
      <c r="I25" s="139">
        <v>1997</v>
      </c>
      <c r="J25" s="48">
        <f>246.76-65</f>
        <v>181.76</v>
      </c>
      <c r="K25" s="140" t="s">
        <v>96</v>
      </c>
      <c r="L25" s="135">
        <v>1</v>
      </c>
      <c r="M25" s="145"/>
      <c r="N25" s="49" t="s">
        <v>123</v>
      </c>
      <c r="O25" s="142" t="s">
        <v>97</v>
      </c>
      <c r="P25" s="50">
        <v>6945.8791813380285</v>
      </c>
      <c r="Q25" s="90">
        <v>0.13934426229508196</v>
      </c>
      <c r="R25" s="143">
        <v>1111.05</v>
      </c>
      <c r="S25" s="45" t="s">
        <v>162</v>
      </c>
      <c r="T25" s="45" t="s">
        <v>98</v>
      </c>
      <c r="U25" s="45" t="s">
        <v>1674</v>
      </c>
      <c r="V25" s="177" t="s">
        <v>1680</v>
      </c>
      <c r="W25" s="183">
        <v>1262483</v>
      </c>
      <c r="X25" s="184">
        <f t="shared" si="0"/>
        <v>6945.8791813380285</v>
      </c>
      <c r="Y25" s="179">
        <v>6346.6549295774648</v>
      </c>
      <c r="Z25" s="76">
        <v>4445.1364436619724</v>
      </c>
      <c r="AA25" s="76">
        <v>12152.486795774648</v>
      </c>
      <c r="AB25" s="50">
        <v>13440.602992957747</v>
      </c>
      <c r="AC25" s="185">
        <f t="shared" si="1"/>
        <v>599.22425176056367</v>
      </c>
      <c r="AD25" s="191">
        <v>0.13934426229508196</v>
      </c>
      <c r="AE25" s="187">
        <v>5.7534246575342465E-2</v>
      </c>
      <c r="AF25" s="77"/>
      <c r="AH25" s="99"/>
    </row>
    <row r="26" spans="1:34" ht="38.25" customHeight="1" x14ac:dyDescent="0.15">
      <c r="A26" s="92"/>
      <c r="B26" s="44" t="s">
        <v>91</v>
      </c>
      <c r="C26" s="43">
        <v>21</v>
      </c>
      <c r="D26" s="137" t="s">
        <v>163</v>
      </c>
      <c r="E26" s="45" t="s">
        <v>118</v>
      </c>
      <c r="F26" s="46" t="s">
        <v>164</v>
      </c>
      <c r="G26" s="144" t="s">
        <v>122</v>
      </c>
      <c r="H26" s="135">
        <v>1998</v>
      </c>
      <c r="I26" s="146">
        <v>1998</v>
      </c>
      <c r="J26" s="48">
        <f>160.89-50.7</f>
        <v>110.18999999999998</v>
      </c>
      <c r="K26" s="140" t="s">
        <v>96</v>
      </c>
      <c r="L26" s="135">
        <v>1</v>
      </c>
      <c r="M26" s="145"/>
      <c r="N26" s="49" t="s">
        <v>123</v>
      </c>
      <c r="O26" s="142" t="s">
        <v>97</v>
      </c>
      <c r="P26" s="50">
        <v>8492.9122424902453</v>
      </c>
      <c r="Q26" s="90">
        <v>0.12568306010928962</v>
      </c>
      <c r="R26" s="143">
        <v>1068</v>
      </c>
      <c r="S26" s="45" t="s">
        <v>165</v>
      </c>
      <c r="T26" s="45" t="s">
        <v>98</v>
      </c>
      <c r="U26" s="45" t="s">
        <v>1674</v>
      </c>
      <c r="V26" s="177" t="s">
        <v>1681</v>
      </c>
      <c r="W26" s="183">
        <v>935834</v>
      </c>
      <c r="X26" s="184">
        <f t="shared" si="0"/>
        <v>8492.9122424902453</v>
      </c>
      <c r="Y26" s="179">
        <v>8566.5033124602978</v>
      </c>
      <c r="Z26" s="76">
        <v>13561.094473182686</v>
      </c>
      <c r="AA26" s="76">
        <v>19446.565024049371</v>
      </c>
      <c r="AB26" s="50">
        <v>13409.43824303476</v>
      </c>
      <c r="AC26" s="185">
        <f t="shared" si="1"/>
        <v>-73.591069970052558</v>
      </c>
      <c r="AD26" s="191">
        <v>0.12568306010928962</v>
      </c>
      <c r="AE26" s="187">
        <v>0.13698630136986301</v>
      </c>
      <c r="AF26" s="77"/>
      <c r="AH26" s="99"/>
    </row>
    <row r="27" spans="1:34" ht="30" customHeight="1" x14ac:dyDescent="0.15">
      <c r="A27" s="92"/>
      <c r="B27" s="44" t="s">
        <v>91</v>
      </c>
      <c r="C27" s="43">
        <v>22</v>
      </c>
      <c r="D27" s="137" t="s">
        <v>166</v>
      </c>
      <c r="E27" s="45" t="s">
        <v>107</v>
      </c>
      <c r="F27" s="46" t="s">
        <v>167</v>
      </c>
      <c r="G27" s="144" t="s">
        <v>95</v>
      </c>
      <c r="H27" s="135">
        <v>1971</v>
      </c>
      <c r="I27" s="146">
        <v>1971</v>
      </c>
      <c r="J27" s="48">
        <v>2079.8100000000004</v>
      </c>
      <c r="K27" s="140" t="s">
        <v>96</v>
      </c>
      <c r="L27" s="135">
        <v>3</v>
      </c>
      <c r="M27" s="145" t="s">
        <v>943</v>
      </c>
      <c r="N27" s="49" t="s">
        <v>97</v>
      </c>
      <c r="O27" s="142" t="s">
        <v>97</v>
      </c>
      <c r="P27" s="50">
        <v>17002.01124141147</v>
      </c>
      <c r="Q27" s="90">
        <v>0.63423249839434814</v>
      </c>
      <c r="R27" s="143">
        <v>5031.0599999999995</v>
      </c>
      <c r="S27" s="45"/>
      <c r="T27" s="45" t="s">
        <v>98</v>
      </c>
      <c r="U27" s="45" t="s">
        <v>3130</v>
      </c>
      <c r="V27" s="177" t="s">
        <v>1682</v>
      </c>
      <c r="W27" s="183">
        <v>35360953</v>
      </c>
      <c r="X27" s="184">
        <f t="shared" si="0"/>
        <v>17002.01124141147</v>
      </c>
      <c r="Y27" s="179">
        <v>14907.708396440057</v>
      </c>
      <c r="Z27" s="76">
        <v>22436.730759059719</v>
      </c>
      <c r="AA27" s="76">
        <v>16842.888533087153</v>
      </c>
      <c r="AB27" s="50">
        <v>18510.550963789959</v>
      </c>
      <c r="AC27" s="185">
        <f t="shared" si="1"/>
        <v>2094.3028449714129</v>
      </c>
      <c r="AD27" s="191">
        <v>0.63423249839434814</v>
      </c>
      <c r="AE27" s="187">
        <v>0.58973135214525518</v>
      </c>
      <c r="AF27" s="77"/>
      <c r="AH27" s="99"/>
    </row>
    <row r="28" spans="1:34" s="51" customFormat="1" ht="45" customHeight="1" x14ac:dyDescent="0.15">
      <c r="A28" s="92"/>
      <c r="B28" s="44" t="s">
        <v>91</v>
      </c>
      <c r="C28" s="43">
        <v>23</v>
      </c>
      <c r="D28" s="137" t="s">
        <v>168</v>
      </c>
      <c r="E28" s="45" t="s">
        <v>107</v>
      </c>
      <c r="F28" s="46" t="s">
        <v>169</v>
      </c>
      <c r="G28" s="144" t="s">
        <v>95</v>
      </c>
      <c r="H28" s="135">
        <v>1982</v>
      </c>
      <c r="I28" s="146">
        <v>1982</v>
      </c>
      <c r="J28" s="48">
        <v>1597.13</v>
      </c>
      <c r="K28" s="140" t="s">
        <v>96</v>
      </c>
      <c r="L28" s="135">
        <v>2</v>
      </c>
      <c r="M28" s="145" t="s">
        <v>943</v>
      </c>
      <c r="N28" s="49" t="s">
        <v>97</v>
      </c>
      <c r="O28" s="142" t="s">
        <v>97</v>
      </c>
      <c r="P28" s="50">
        <v>35025.329184224203</v>
      </c>
      <c r="Q28" s="90">
        <v>0.48514236661600113</v>
      </c>
      <c r="R28" s="143">
        <v>3997.52</v>
      </c>
      <c r="S28" s="45"/>
      <c r="T28" s="45" t="s">
        <v>98</v>
      </c>
      <c r="U28" s="45" t="s">
        <v>1683</v>
      </c>
      <c r="V28" s="177" t="s">
        <v>2425</v>
      </c>
      <c r="W28" s="183">
        <v>55940004</v>
      </c>
      <c r="X28" s="184">
        <f t="shared" si="0"/>
        <v>35025.329184224203</v>
      </c>
      <c r="Y28" s="179">
        <v>34719.577617351119</v>
      </c>
      <c r="Z28" s="76">
        <v>36995.021695165698</v>
      </c>
      <c r="AA28" s="76">
        <v>33273.987089341506</v>
      </c>
      <c r="AB28" s="50">
        <v>39021.745255552145</v>
      </c>
      <c r="AC28" s="185">
        <f t="shared" si="1"/>
        <v>305.75156687308481</v>
      </c>
      <c r="AD28" s="191">
        <v>0.48514236661600113</v>
      </c>
      <c r="AE28" s="187">
        <v>0.45792362897471112</v>
      </c>
      <c r="AF28" s="77"/>
      <c r="AG28" s="81"/>
      <c r="AH28" s="99"/>
    </row>
    <row r="29" spans="1:34" ht="90" customHeight="1" x14ac:dyDescent="0.15">
      <c r="A29" s="92"/>
      <c r="B29" s="44" t="s">
        <v>91</v>
      </c>
      <c r="C29" s="43">
        <v>24</v>
      </c>
      <c r="D29" s="137" t="s">
        <v>170</v>
      </c>
      <c r="E29" s="45" t="s">
        <v>107</v>
      </c>
      <c r="F29" s="46" t="s">
        <v>171</v>
      </c>
      <c r="G29" s="144" t="s">
        <v>172</v>
      </c>
      <c r="H29" s="135">
        <v>2000</v>
      </c>
      <c r="I29" s="146">
        <v>2000</v>
      </c>
      <c r="J29" s="48">
        <v>2904.3</v>
      </c>
      <c r="K29" s="140" t="s">
        <v>173</v>
      </c>
      <c r="L29" s="141" t="s">
        <v>1574</v>
      </c>
      <c r="M29" s="141" t="s">
        <v>943</v>
      </c>
      <c r="N29" s="49" t="s">
        <v>123</v>
      </c>
      <c r="O29" s="142" t="s">
        <v>97</v>
      </c>
      <c r="P29" s="50">
        <v>31150.139861926898</v>
      </c>
      <c r="Q29" s="90">
        <v>0.50876483279395901</v>
      </c>
      <c r="R29" s="143"/>
      <c r="S29" s="45" t="s">
        <v>3450</v>
      </c>
      <c r="T29" s="45" t="s">
        <v>174</v>
      </c>
      <c r="U29" s="45" t="s">
        <v>1685</v>
      </c>
      <c r="V29" s="177" t="s">
        <v>1684</v>
      </c>
      <c r="W29" s="183">
        <v>93668470.56481418</v>
      </c>
      <c r="X29" s="184">
        <f t="shared" si="0"/>
        <v>32251.651194716171</v>
      </c>
      <c r="Y29" s="179">
        <v>29292.81327954066</v>
      </c>
      <c r="Z29" s="76">
        <v>28646.225330953417</v>
      </c>
      <c r="AA29" s="76">
        <v>30859.387366065461</v>
      </c>
      <c r="AB29" s="50">
        <v>29334.063529509556</v>
      </c>
      <c r="AC29" s="185">
        <f t="shared" si="1"/>
        <v>1857.3265823862384</v>
      </c>
      <c r="AD29" s="191">
        <v>0.50876483279395901</v>
      </c>
      <c r="AE29" s="187">
        <v>0.47334956709956716</v>
      </c>
      <c r="AF29" s="77" t="s">
        <v>2550</v>
      </c>
      <c r="AH29" s="99"/>
    </row>
    <row r="30" spans="1:34" s="51" customFormat="1" ht="45.75" customHeight="1" x14ac:dyDescent="0.15">
      <c r="A30" s="92"/>
      <c r="B30" s="44" t="s">
        <v>91</v>
      </c>
      <c r="C30" s="43">
        <v>25</v>
      </c>
      <c r="D30" s="137" t="s">
        <v>175</v>
      </c>
      <c r="E30" s="45" t="s">
        <v>107</v>
      </c>
      <c r="F30" s="46" t="s">
        <v>176</v>
      </c>
      <c r="G30" s="144" t="s">
        <v>95</v>
      </c>
      <c r="H30" s="135">
        <v>1979</v>
      </c>
      <c r="I30" s="146">
        <v>1979</v>
      </c>
      <c r="J30" s="48">
        <v>1910.04</v>
      </c>
      <c r="K30" s="140" t="s">
        <v>96</v>
      </c>
      <c r="L30" s="135">
        <v>2</v>
      </c>
      <c r="M30" s="145"/>
      <c r="N30" s="49" t="s">
        <v>97</v>
      </c>
      <c r="O30" s="142" t="s">
        <v>97</v>
      </c>
      <c r="P30" s="50">
        <v>23172.070218424746</v>
      </c>
      <c r="Q30" s="90">
        <v>0.65747706162326613</v>
      </c>
      <c r="R30" s="143">
        <v>3311</v>
      </c>
      <c r="S30" s="45"/>
      <c r="T30" s="45" t="s">
        <v>98</v>
      </c>
      <c r="U30" s="45" t="s">
        <v>1687</v>
      </c>
      <c r="V30" s="177" t="s">
        <v>1686</v>
      </c>
      <c r="W30" s="183">
        <v>44259581</v>
      </c>
      <c r="X30" s="184">
        <f t="shared" si="0"/>
        <v>23172.070218424746</v>
      </c>
      <c r="Y30" s="179">
        <v>21588.563590291302</v>
      </c>
      <c r="Z30" s="76">
        <v>16527.368013235326</v>
      </c>
      <c r="AA30" s="76">
        <v>18988.270926263325</v>
      </c>
      <c r="AB30" s="50">
        <v>18772.718372390107</v>
      </c>
      <c r="AC30" s="185">
        <f t="shared" si="1"/>
        <v>1583.5066281334439</v>
      </c>
      <c r="AD30" s="191">
        <v>0.65747706162326613</v>
      </c>
      <c r="AE30" s="187">
        <v>0.67239166913434001</v>
      </c>
      <c r="AF30" s="77"/>
      <c r="AG30" s="81"/>
      <c r="AH30" s="99"/>
    </row>
    <row r="31" spans="1:34" ht="55.5" customHeight="1" x14ac:dyDescent="0.15">
      <c r="A31" s="92"/>
      <c r="B31" s="44" t="s">
        <v>91</v>
      </c>
      <c r="C31" s="43">
        <v>26</v>
      </c>
      <c r="D31" s="137" t="s">
        <v>177</v>
      </c>
      <c r="E31" s="45" t="s">
        <v>107</v>
      </c>
      <c r="F31" s="46" t="s">
        <v>178</v>
      </c>
      <c r="G31" s="144" t="s">
        <v>179</v>
      </c>
      <c r="H31" s="135">
        <v>1989</v>
      </c>
      <c r="I31" s="146">
        <v>1989</v>
      </c>
      <c r="J31" s="48">
        <f>6639.32-677.1-2305.3</f>
        <v>3656.9199999999992</v>
      </c>
      <c r="K31" s="140" t="s">
        <v>96</v>
      </c>
      <c r="L31" s="135">
        <v>8</v>
      </c>
      <c r="M31" s="145" t="s">
        <v>943</v>
      </c>
      <c r="N31" s="49" t="s">
        <v>97</v>
      </c>
      <c r="O31" s="142" t="s">
        <v>97</v>
      </c>
      <c r="P31" s="50">
        <v>23179.4573028669</v>
      </c>
      <c r="Q31" s="90">
        <v>0.41795532646048111</v>
      </c>
      <c r="R31" s="143">
        <v>2930.66</v>
      </c>
      <c r="S31" s="45" t="s">
        <v>2933</v>
      </c>
      <c r="T31" s="45" t="s">
        <v>98</v>
      </c>
      <c r="U31" s="45" t="s">
        <v>1688</v>
      </c>
      <c r="V31" s="177" t="s">
        <v>2428</v>
      </c>
      <c r="W31" s="183">
        <v>84765421</v>
      </c>
      <c r="X31" s="184">
        <f t="shared" si="0"/>
        <v>23179.4573028669</v>
      </c>
      <c r="Y31" s="179">
        <v>23628.279262330052</v>
      </c>
      <c r="Z31" s="76">
        <v>26059.09235094014</v>
      </c>
      <c r="AA31" s="76">
        <v>28597.828500486754</v>
      </c>
      <c r="AB31" s="50">
        <v>23415.44226360838</v>
      </c>
      <c r="AC31" s="185">
        <f t="shared" si="1"/>
        <v>-448.82195946315187</v>
      </c>
      <c r="AD31" s="191">
        <v>0.41795532646048111</v>
      </c>
      <c r="AE31" s="187">
        <v>0.41251431844215347</v>
      </c>
      <c r="AF31" s="77" t="s">
        <v>2498</v>
      </c>
      <c r="AH31" s="99"/>
    </row>
    <row r="32" spans="1:34" s="51" customFormat="1" ht="89.25" customHeight="1" x14ac:dyDescent="0.15">
      <c r="A32" s="92"/>
      <c r="B32" s="44" t="s">
        <v>91</v>
      </c>
      <c r="C32" s="43">
        <v>27</v>
      </c>
      <c r="D32" s="137" t="s">
        <v>180</v>
      </c>
      <c r="E32" s="45" t="s">
        <v>107</v>
      </c>
      <c r="F32" s="46" t="s">
        <v>171</v>
      </c>
      <c r="G32" s="144" t="s">
        <v>172</v>
      </c>
      <c r="H32" s="135">
        <v>2000</v>
      </c>
      <c r="I32" s="146">
        <v>2000</v>
      </c>
      <c r="J32" s="48">
        <v>2950.9</v>
      </c>
      <c r="K32" s="140" t="s">
        <v>173</v>
      </c>
      <c r="L32" s="141" t="s">
        <v>1574</v>
      </c>
      <c r="M32" s="141" t="s">
        <v>943</v>
      </c>
      <c r="N32" s="49" t="s">
        <v>123</v>
      </c>
      <c r="O32" s="142" t="s">
        <v>97</v>
      </c>
      <c r="P32" s="50">
        <v>32356.174534950631</v>
      </c>
      <c r="Q32" s="90">
        <v>0.59439050701186624</v>
      </c>
      <c r="R32" s="143"/>
      <c r="S32" s="45" t="s">
        <v>3450</v>
      </c>
      <c r="T32" s="45" t="s">
        <v>174</v>
      </c>
      <c r="U32" s="45" t="s">
        <v>1685</v>
      </c>
      <c r="V32" s="177" t="s">
        <v>1689</v>
      </c>
      <c r="W32" s="183">
        <v>95479835.43518582</v>
      </c>
      <c r="X32" s="184">
        <f t="shared" si="0"/>
        <v>32356.174534950631</v>
      </c>
      <c r="Y32" s="179">
        <v>30867.539214619686</v>
      </c>
      <c r="Z32" s="76">
        <v>30014.094828636371</v>
      </c>
      <c r="AA32" s="76">
        <v>31590.174926375395</v>
      </c>
      <c r="AB32" s="50">
        <v>29937.07183952197</v>
      </c>
      <c r="AC32" s="185">
        <f t="shared" si="1"/>
        <v>1488.6353203309445</v>
      </c>
      <c r="AD32" s="191">
        <v>0.59439050701186624</v>
      </c>
      <c r="AE32" s="187">
        <v>0.61363636363636365</v>
      </c>
      <c r="AF32" s="77" t="s">
        <v>2550</v>
      </c>
      <c r="AG32" s="81"/>
      <c r="AH32" s="99"/>
    </row>
    <row r="33" spans="1:34" ht="45" customHeight="1" x14ac:dyDescent="0.15">
      <c r="A33" s="92"/>
      <c r="B33" s="44" t="s">
        <v>91</v>
      </c>
      <c r="C33" s="43">
        <v>28</v>
      </c>
      <c r="D33" s="137" t="s">
        <v>181</v>
      </c>
      <c r="E33" s="45" t="s">
        <v>137</v>
      </c>
      <c r="F33" s="46" t="s">
        <v>182</v>
      </c>
      <c r="G33" s="144" t="s">
        <v>179</v>
      </c>
      <c r="H33" s="135">
        <v>1990</v>
      </c>
      <c r="I33" s="146">
        <v>1990</v>
      </c>
      <c r="J33" s="48">
        <f>1397.88-393.8</f>
        <v>1004.0800000000002</v>
      </c>
      <c r="K33" s="140" t="s">
        <v>96</v>
      </c>
      <c r="L33" s="135">
        <v>2</v>
      </c>
      <c r="M33" s="145"/>
      <c r="N33" s="49" t="s">
        <v>97</v>
      </c>
      <c r="O33" s="142" t="s">
        <v>97</v>
      </c>
      <c r="P33" s="50">
        <v>55714.958967412946</v>
      </c>
      <c r="Q33" s="90">
        <v>4.4260054339789551E-2</v>
      </c>
      <c r="R33" s="143">
        <v>5813.03</v>
      </c>
      <c r="S33" s="45" t="s">
        <v>183</v>
      </c>
      <c r="T33" s="45" t="s">
        <v>98</v>
      </c>
      <c r="U33" s="45" t="s">
        <v>1691</v>
      </c>
      <c r="V33" s="177" t="s">
        <v>1690</v>
      </c>
      <c r="W33" s="183">
        <v>55942276</v>
      </c>
      <c r="X33" s="184">
        <f t="shared" si="0"/>
        <v>55714.958967412946</v>
      </c>
      <c r="Y33" s="179">
        <v>47374.015018723599</v>
      </c>
      <c r="Z33" s="76">
        <v>46820.389809576918</v>
      </c>
      <c r="AA33" s="76">
        <v>43310.920444586081</v>
      </c>
      <c r="AB33" s="50">
        <v>42931.370010357736</v>
      </c>
      <c r="AC33" s="185">
        <f t="shared" si="1"/>
        <v>8340.9439486893461</v>
      </c>
      <c r="AD33" s="191">
        <v>4.4260054339789551E-2</v>
      </c>
      <c r="AE33" s="187">
        <v>4.0540540540540543E-2</v>
      </c>
      <c r="AF33" s="77"/>
      <c r="AH33" s="99"/>
    </row>
    <row r="34" spans="1:34" ht="55.5" customHeight="1" x14ac:dyDescent="0.15">
      <c r="A34" s="92"/>
      <c r="B34" s="44" t="s">
        <v>91</v>
      </c>
      <c r="C34" s="43">
        <v>29</v>
      </c>
      <c r="D34" s="137" t="s">
        <v>184</v>
      </c>
      <c r="E34" s="45" t="s">
        <v>107</v>
      </c>
      <c r="F34" s="46" t="s">
        <v>178</v>
      </c>
      <c r="G34" s="144" t="s">
        <v>179</v>
      </c>
      <c r="H34" s="135">
        <v>1989</v>
      </c>
      <c r="I34" s="146">
        <v>1989</v>
      </c>
      <c r="J34" s="48">
        <v>2305.3000000000002</v>
      </c>
      <c r="K34" s="140" t="s">
        <v>96</v>
      </c>
      <c r="L34" s="135">
        <v>8</v>
      </c>
      <c r="M34" s="145" t="s">
        <v>943</v>
      </c>
      <c r="N34" s="49" t="s">
        <v>97</v>
      </c>
      <c r="O34" s="142" t="s">
        <v>97</v>
      </c>
      <c r="P34" s="50">
        <v>17597.864052400986</v>
      </c>
      <c r="Q34" s="90">
        <v>0.46537576343030285</v>
      </c>
      <c r="R34" s="143"/>
      <c r="S34" s="45" t="s">
        <v>2934</v>
      </c>
      <c r="T34" s="45" t="s">
        <v>185</v>
      </c>
      <c r="U34" s="45" t="s">
        <v>1691</v>
      </c>
      <c r="V34" s="177" t="s">
        <v>1692</v>
      </c>
      <c r="W34" s="183">
        <v>40568356</v>
      </c>
      <c r="X34" s="184">
        <f t="shared" si="0"/>
        <v>17597.864052400986</v>
      </c>
      <c r="Y34" s="179">
        <v>17468.401075781894</v>
      </c>
      <c r="Z34" s="76">
        <v>15665.880796425627</v>
      </c>
      <c r="AA34" s="76">
        <v>15785.306901487875</v>
      </c>
      <c r="AB34" s="50">
        <v>15834.969852079988</v>
      </c>
      <c r="AC34" s="185">
        <f t="shared" si="1"/>
        <v>129.46297661909193</v>
      </c>
      <c r="AD34" s="191">
        <v>0.46537576343030285</v>
      </c>
      <c r="AE34" s="187">
        <v>0.44265936800023931</v>
      </c>
      <c r="AF34" s="77" t="s">
        <v>2498</v>
      </c>
      <c r="AH34" s="99"/>
    </row>
    <row r="35" spans="1:34" s="51" customFormat="1" ht="30" customHeight="1" x14ac:dyDescent="0.15">
      <c r="A35" s="92"/>
      <c r="B35" s="44" t="s">
        <v>91</v>
      </c>
      <c r="C35" s="43">
        <v>30</v>
      </c>
      <c r="D35" s="137" t="s">
        <v>186</v>
      </c>
      <c r="E35" s="45" t="s">
        <v>160</v>
      </c>
      <c r="F35" s="46" t="s">
        <v>187</v>
      </c>
      <c r="G35" s="144" t="s">
        <v>95</v>
      </c>
      <c r="H35" s="135">
        <v>1966</v>
      </c>
      <c r="I35" s="146">
        <v>1966</v>
      </c>
      <c r="J35" s="48">
        <v>794.72</v>
      </c>
      <c r="K35" s="140" t="s">
        <v>96</v>
      </c>
      <c r="L35" s="135">
        <v>2</v>
      </c>
      <c r="M35" s="145"/>
      <c r="N35" s="49" t="s">
        <v>188</v>
      </c>
      <c r="O35" s="142" t="s">
        <v>97</v>
      </c>
      <c r="P35" s="50">
        <v>22477.064878196092</v>
      </c>
      <c r="Q35" s="90">
        <v>0.10506756756756756</v>
      </c>
      <c r="R35" s="143">
        <v>1721</v>
      </c>
      <c r="S35" s="45"/>
      <c r="T35" s="45" t="s">
        <v>98</v>
      </c>
      <c r="U35" s="45" t="s">
        <v>1691</v>
      </c>
      <c r="V35" s="177" t="s">
        <v>1693</v>
      </c>
      <c r="W35" s="183">
        <v>17862973</v>
      </c>
      <c r="X35" s="184">
        <f t="shared" si="0"/>
        <v>22477.064878196092</v>
      </c>
      <c r="Y35" s="179">
        <v>21398.6624219851</v>
      </c>
      <c r="Z35" s="76">
        <v>20934.32278035031</v>
      </c>
      <c r="AA35" s="76">
        <v>20161.531105294947</v>
      </c>
      <c r="AB35" s="50">
        <v>25044.853533319911</v>
      </c>
      <c r="AC35" s="185">
        <f t="shared" si="1"/>
        <v>1078.4024562109917</v>
      </c>
      <c r="AD35" s="191">
        <v>0.10506756756756756</v>
      </c>
      <c r="AE35" s="187">
        <v>7.2711864406779653E-2</v>
      </c>
      <c r="AF35" s="77"/>
      <c r="AG35" s="81"/>
      <c r="AH35" s="99"/>
    </row>
    <row r="36" spans="1:34" ht="30" customHeight="1" x14ac:dyDescent="0.15">
      <c r="A36" s="92"/>
      <c r="B36" s="44" t="s">
        <v>91</v>
      </c>
      <c r="C36" s="43">
        <v>31</v>
      </c>
      <c r="D36" s="137" t="s">
        <v>3062</v>
      </c>
      <c r="E36" s="45" t="s">
        <v>100</v>
      </c>
      <c r="F36" s="46" t="s">
        <v>189</v>
      </c>
      <c r="G36" s="144" t="s">
        <v>95</v>
      </c>
      <c r="H36" s="135">
        <v>1987</v>
      </c>
      <c r="I36" s="146">
        <v>1987</v>
      </c>
      <c r="J36" s="48">
        <v>2917.2400000000002</v>
      </c>
      <c r="K36" s="140" t="s">
        <v>96</v>
      </c>
      <c r="L36" s="135">
        <v>2</v>
      </c>
      <c r="M36" s="145" t="s">
        <v>943</v>
      </c>
      <c r="N36" s="49" t="s">
        <v>97</v>
      </c>
      <c r="O36" s="142" t="s">
        <v>97</v>
      </c>
      <c r="P36" s="50">
        <v>29653.455663572415</v>
      </c>
      <c r="Q36" s="90">
        <v>0.48703529048923788</v>
      </c>
      <c r="R36" s="143">
        <v>20880.739999999998</v>
      </c>
      <c r="S36" s="45"/>
      <c r="T36" s="45" t="s">
        <v>98</v>
      </c>
      <c r="U36" s="45" t="s">
        <v>1691</v>
      </c>
      <c r="V36" s="177" t="s">
        <v>1694</v>
      </c>
      <c r="W36" s="183">
        <v>86506247</v>
      </c>
      <c r="X36" s="184">
        <f t="shared" si="0"/>
        <v>29653.455663572415</v>
      </c>
      <c r="Y36" s="179">
        <v>29868.197337209142</v>
      </c>
      <c r="Z36" s="76">
        <v>27517.217301284774</v>
      </c>
      <c r="AA36" s="76">
        <v>26017.774334645073</v>
      </c>
      <c r="AB36" s="50">
        <v>28054.419931167813</v>
      </c>
      <c r="AC36" s="185">
        <f t="shared" si="1"/>
        <v>-214.74167363672677</v>
      </c>
      <c r="AD36" s="191">
        <v>0.48703529048923788</v>
      </c>
      <c r="AE36" s="187">
        <v>0.37967692426808852</v>
      </c>
      <c r="AF36" s="77"/>
      <c r="AH36" s="99"/>
    </row>
    <row r="37" spans="1:34" ht="30" customHeight="1" x14ac:dyDescent="0.15">
      <c r="A37" s="92"/>
      <c r="B37" s="44" t="s">
        <v>91</v>
      </c>
      <c r="C37" s="43">
        <v>32</v>
      </c>
      <c r="D37" s="137" t="s">
        <v>190</v>
      </c>
      <c r="E37" s="45" t="s">
        <v>125</v>
      </c>
      <c r="F37" s="46" t="s">
        <v>191</v>
      </c>
      <c r="G37" s="144" t="s">
        <v>95</v>
      </c>
      <c r="H37" s="135">
        <v>1989</v>
      </c>
      <c r="I37" s="146">
        <v>1989</v>
      </c>
      <c r="J37" s="48">
        <v>548.08000000000004</v>
      </c>
      <c r="K37" s="140" t="s">
        <v>96</v>
      </c>
      <c r="L37" s="135">
        <v>1</v>
      </c>
      <c r="M37" s="145"/>
      <c r="N37" s="49" t="s">
        <v>97</v>
      </c>
      <c r="O37" s="142" t="s">
        <v>97</v>
      </c>
      <c r="P37" s="50">
        <v>29929.05601336934</v>
      </c>
      <c r="Q37" s="90">
        <v>0.13070776255707764</v>
      </c>
      <c r="R37" s="143">
        <v>3590.8</v>
      </c>
      <c r="S37" s="45"/>
      <c r="T37" s="45" t="s">
        <v>98</v>
      </c>
      <c r="U37" s="45" t="s">
        <v>1691</v>
      </c>
      <c r="V37" s="177" t="s">
        <v>1695</v>
      </c>
      <c r="W37" s="183">
        <v>16403517.019807469</v>
      </c>
      <c r="X37" s="184">
        <f t="shared" si="0"/>
        <v>29929.05601336934</v>
      </c>
      <c r="Y37" s="179">
        <v>30740.746269573636</v>
      </c>
      <c r="Z37" s="76">
        <v>31323.465098534078</v>
      </c>
      <c r="AA37" s="76">
        <v>29245.386279152346</v>
      </c>
      <c r="AB37" s="50">
        <v>34089.552266851759</v>
      </c>
      <c r="AC37" s="185">
        <f t="shared" si="1"/>
        <v>-811.69025620429602</v>
      </c>
      <c r="AD37" s="191">
        <v>0.13070776255707764</v>
      </c>
      <c r="AE37" s="187">
        <v>0.17182130584192443</v>
      </c>
      <c r="AF37" s="77" t="s">
        <v>2962</v>
      </c>
      <c r="AH37" s="99"/>
    </row>
    <row r="38" spans="1:34" ht="30" customHeight="1" x14ac:dyDescent="0.15">
      <c r="A38" s="92"/>
      <c r="B38" s="44" t="s">
        <v>91</v>
      </c>
      <c r="C38" s="43">
        <v>33</v>
      </c>
      <c r="D38" s="137" t="s">
        <v>192</v>
      </c>
      <c r="E38" s="45" t="s">
        <v>115</v>
      </c>
      <c r="F38" s="46" t="s">
        <v>193</v>
      </c>
      <c r="G38" s="144" t="s">
        <v>105</v>
      </c>
      <c r="H38" s="135">
        <v>1991</v>
      </c>
      <c r="I38" s="146">
        <v>1991</v>
      </c>
      <c r="J38" s="48">
        <v>520.25</v>
      </c>
      <c r="K38" s="140" t="s">
        <v>96</v>
      </c>
      <c r="L38" s="135">
        <v>1</v>
      </c>
      <c r="M38" s="145"/>
      <c r="N38" s="49" t="s">
        <v>97</v>
      </c>
      <c r="O38" s="142" t="s">
        <v>97</v>
      </c>
      <c r="P38" s="50">
        <v>32710.738375407844</v>
      </c>
      <c r="Q38" s="90">
        <v>6.0787671232876705E-2</v>
      </c>
      <c r="R38" s="143">
        <v>8451</v>
      </c>
      <c r="S38" s="45"/>
      <c r="T38" s="45" t="s">
        <v>98</v>
      </c>
      <c r="U38" s="45" t="s">
        <v>1691</v>
      </c>
      <c r="V38" s="177" t="s">
        <v>1696</v>
      </c>
      <c r="W38" s="183">
        <v>17017761.639805932</v>
      </c>
      <c r="X38" s="184">
        <f t="shared" si="0"/>
        <v>32710.738375407844</v>
      </c>
      <c r="Y38" s="179">
        <v>33737.543364719852</v>
      </c>
      <c r="Z38" s="76">
        <v>33232.403518310399</v>
      </c>
      <c r="AA38" s="76">
        <v>34247.975797418585</v>
      </c>
      <c r="AB38" s="50">
        <v>36824.733344494249</v>
      </c>
      <c r="AC38" s="185">
        <f t="shared" si="1"/>
        <v>-1026.8049893120078</v>
      </c>
      <c r="AD38" s="191">
        <v>6.0787671232876705E-2</v>
      </c>
      <c r="AE38" s="187">
        <v>5.2691867124856816E-2</v>
      </c>
      <c r="AF38" s="77"/>
      <c r="AH38" s="99"/>
    </row>
    <row r="39" spans="1:34" s="51" customFormat="1" ht="30" customHeight="1" x14ac:dyDescent="0.15">
      <c r="A39" s="92"/>
      <c r="B39" s="44" t="s">
        <v>91</v>
      </c>
      <c r="C39" s="43">
        <v>34</v>
      </c>
      <c r="D39" s="137" t="s">
        <v>194</v>
      </c>
      <c r="E39" s="45" t="s">
        <v>195</v>
      </c>
      <c r="F39" s="46" t="s">
        <v>196</v>
      </c>
      <c r="G39" s="144" t="s">
        <v>95</v>
      </c>
      <c r="H39" s="135">
        <v>1992</v>
      </c>
      <c r="I39" s="146">
        <v>1992</v>
      </c>
      <c r="J39" s="48">
        <v>331.8</v>
      </c>
      <c r="K39" s="140" t="s">
        <v>96</v>
      </c>
      <c r="L39" s="135">
        <v>1</v>
      </c>
      <c r="M39" s="145"/>
      <c r="N39" s="49" t="s">
        <v>97</v>
      </c>
      <c r="O39" s="142" t="s">
        <v>97</v>
      </c>
      <c r="P39" s="50">
        <v>32287.362670422961</v>
      </c>
      <c r="Q39" s="90">
        <v>0.15177548682703323</v>
      </c>
      <c r="R39" s="143">
        <v>4600.1899999999996</v>
      </c>
      <c r="S39" s="45"/>
      <c r="T39" s="45" t="s">
        <v>98</v>
      </c>
      <c r="U39" s="45" t="s">
        <v>1691</v>
      </c>
      <c r="V39" s="177" t="s">
        <v>1697</v>
      </c>
      <c r="W39" s="183">
        <v>10712946.934046339</v>
      </c>
      <c r="X39" s="184">
        <f t="shared" si="0"/>
        <v>32287.362670422961</v>
      </c>
      <c r="Y39" s="179">
        <v>33378.561436316282</v>
      </c>
      <c r="Z39" s="76">
        <v>30884.974885474898</v>
      </c>
      <c r="AA39" s="76">
        <v>36567.116633056845</v>
      </c>
      <c r="AB39" s="50">
        <v>29658.809788013343</v>
      </c>
      <c r="AC39" s="185">
        <f t="shared" si="1"/>
        <v>-1091.1987658933213</v>
      </c>
      <c r="AD39" s="191">
        <v>0.15177548682703323</v>
      </c>
      <c r="AE39" s="187">
        <v>0.13688430698739976</v>
      </c>
      <c r="AF39" s="77"/>
      <c r="AG39" s="81"/>
      <c r="AH39" s="99"/>
    </row>
    <row r="40" spans="1:34" s="51" customFormat="1" ht="30" customHeight="1" x14ac:dyDescent="0.15">
      <c r="A40" s="92"/>
      <c r="B40" s="44" t="s">
        <v>91</v>
      </c>
      <c r="C40" s="43">
        <v>35</v>
      </c>
      <c r="D40" s="137" t="s">
        <v>197</v>
      </c>
      <c r="E40" s="45" t="s">
        <v>118</v>
      </c>
      <c r="F40" s="46" t="s">
        <v>198</v>
      </c>
      <c r="G40" s="144" t="s">
        <v>95</v>
      </c>
      <c r="H40" s="135">
        <v>1994</v>
      </c>
      <c r="I40" s="146">
        <v>1994</v>
      </c>
      <c r="J40" s="48">
        <v>544.24</v>
      </c>
      <c r="K40" s="140" t="s">
        <v>96</v>
      </c>
      <c r="L40" s="135">
        <v>1</v>
      </c>
      <c r="M40" s="145"/>
      <c r="N40" s="49" t="s">
        <v>97</v>
      </c>
      <c r="O40" s="142" t="s">
        <v>97</v>
      </c>
      <c r="P40" s="50">
        <v>26793.477992289703</v>
      </c>
      <c r="Q40" s="90">
        <v>4.9086757990867577E-2</v>
      </c>
      <c r="R40" s="143">
        <v>10588</v>
      </c>
      <c r="S40" s="45"/>
      <c r="T40" s="45" t="s">
        <v>98</v>
      </c>
      <c r="U40" s="45" t="s">
        <v>1691</v>
      </c>
      <c r="V40" s="177" t="s">
        <v>1698</v>
      </c>
      <c r="W40" s="183">
        <v>14582082.462523749</v>
      </c>
      <c r="X40" s="184">
        <f t="shared" si="0"/>
        <v>26793.477992289703</v>
      </c>
      <c r="Y40" s="179">
        <v>29180.789958870908</v>
      </c>
      <c r="Z40" s="76">
        <v>32296.995165238364</v>
      </c>
      <c r="AA40" s="76">
        <v>32126.875381745624</v>
      </c>
      <c r="AB40" s="50">
        <v>35373.470050740041</v>
      </c>
      <c r="AC40" s="185">
        <f t="shared" si="1"/>
        <v>-2387.3119665812046</v>
      </c>
      <c r="AD40" s="191">
        <v>4.9086757990867577E-2</v>
      </c>
      <c r="AE40" s="187">
        <v>3.1214203894616266E-2</v>
      </c>
      <c r="AF40" s="77"/>
      <c r="AG40" s="81"/>
      <c r="AH40" s="99"/>
    </row>
    <row r="41" spans="1:34" s="51" customFormat="1" ht="30" customHeight="1" x14ac:dyDescent="0.15">
      <c r="A41" s="92"/>
      <c r="B41" s="44" t="s">
        <v>91</v>
      </c>
      <c r="C41" s="43">
        <v>36</v>
      </c>
      <c r="D41" s="137" t="s">
        <v>199</v>
      </c>
      <c r="E41" s="45" t="s">
        <v>200</v>
      </c>
      <c r="F41" s="46" t="s">
        <v>201</v>
      </c>
      <c r="G41" s="144" t="s">
        <v>95</v>
      </c>
      <c r="H41" s="135">
        <v>1999</v>
      </c>
      <c r="I41" s="146">
        <v>1999</v>
      </c>
      <c r="J41" s="48">
        <f>1348.76-457.1</f>
        <v>891.66</v>
      </c>
      <c r="K41" s="140" t="s">
        <v>96</v>
      </c>
      <c r="L41" s="135">
        <v>1</v>
      </c>
      <c r="M41" s="145"/>
      <c r="N41" s="49" t="s">
        <v>97</v>
      </c>
      <c r="O41" s="142" t="s">
        <v>97</v>
      </c>
      <c r="P41" s="50">
        <v>20400.07322706643</v>
      </c>
      <c r="Q41" s="90">
        <v>0.17885264165450582</v>
      </c>
      <c r="R41" s="143">
        <v>7752</v>
      </c>
      <c r="S41" s="45" t="s">
        <v>202</v>
      </c>
      <c r="T41" s="45" t="s">
        <v>98</v>
      </c>
      <c r="U41" s="45" t="s">
        <v>1691</v>
      </c>
      <c r="V41" s="177" t="s">
        <v>1699</v>
      </c>
      <c r="W41" s="183">
        <v>18189929.293646052</v>
      </c>
      <c r="X41" s="184">
        <f t="shared" si="0"/>
        <v>20400.07322706643</v>
      </c>
      <c r="Y41" s="179">
        <v>19808.742698289043</v>
      </c>
      <c r="Z41" s="76">
        <v>21776.46568185935</v>
      </c>
      <c r="AA41" s="76">
        <v>29011.945105222385</v>
      </c>
      <c r="AB41" s="50">
        <v>30776.289458759275</v>
      </c>
      <c r="AC41" s="185">
        <f t="shared" si="1"/>
        <v>591.33052877738737</v>
      </c>
      <c r="AD41" s="191">
        <v>0.17885264165450582</v>
      </c>
      <c r="AE41" s="187">
        <v>0.13760279716630269</v>
      </c>
      <c r="AF41" s="77"/>
      <c r="AG41" s="81"/>
      <c r="AH41" s="99"/>
    </row>
    <row r="42" spans="1:34" s="51" customFormat="1" ht="30" customHeight="1" x14ac:dyDescent="0.15">
      <c r="A42" s="92"/>
      <c r="B42" s="44" t="s">
        <v>91</v>
      </c>
      <c r="C42" s="43">
        <v>37</v>
      </c>
      <c r="D42" s="137" t="s">
        <v>203</v>
      </c>
      <c r="E42" s="45" t="s">
        <v>137</v>
      </c>
      <c r="F42" s="46" t="s">
        <v>204</v>
      </c>
      <c r="G42" s="144" t="s">
        <v>95</v>
      </c>
      <c r="H42" s="135">
        <v>1989</v>
      </c>
      <c r="I42" s="146">
        <v>1989</v>
      </c>
      <c r="J42" s="48">
        <v>1160.9199999999998</v>
      </c>
      <c r="K42" s="140" t="s">
        <v>96</v>
      </c>
      <c r="L42" s="135">
        <v>1</v>
      </c>
      <c r="M42" s="145"/>
      <c r="N42" s="49" t="s">
        <v>97</v>
      </c>
      <c r="O42" s="142" t="s">
        <v>97</v>
      </c>
      <c r="P42" s="50">
        <v>9272.51748613169</v>
      </c>
      <c r="Q42" s="90">
        <v>0.21391825404740533</v>
      </c>
      <c r="R42" s="143">
        <v>3199</v>
      </c>
      <c r="S42" s="45" t="s">
        <v>205</v>
      </c>
      <c r="T42" s="45" t="s">
        <v>98</v>
      </c>
      <c r="U42" s="45" t="s">
        <v>1701</v>
      </c>
      <c r="V42" s="177" t="s">
        <v>1700</v>
      </c>
      <c r="W42" s="183">
        <v>10764651</v>
      </c>
      <c r="X42" s="184">
        <f t="shared" si="0"/>
        <v>9272.51748613169</v>
      </c>
      <c r="Y42" s="179">
        <v>8255.6282948006756</v>
      </c>
      <c r="Z42" s="76">
        <v>8495.2658236571006</v>
      </c>
      <c r="AA42" s="76">
        <v>5854.7815525617625</v>
      </c>
      <c r="AB42" s="50">
        <v>16882.063363539266</v>
      </c>
      <c r="AC42" s="185">
        <f t="shared" si="1"/>
        <v>1016.8891913310144</v>
      </c>
      <c r="AD42" s="191">
        <v>0.21391825404740533</v>
      </c>
      <c r="AE42" s="187">
        <v>0.21191294387170675</v>
      </c>
      <c r="AF42" s="77"/>
      <c r="AG42" s="81"/>
      <c r="AH42" s="99"/>
    </row>
    <row r="43" spans="1:34" s="51" customFormat="1" ht="55.5" customHeight="1" x14ac:dyDescent="0.15">
      <c r="A43" s="92"/>
      <c r="B43" s="44" t="s">
        <v>91</v>
      </c>
      <c r="C43" s="43">
        <v>38</v>
      </c>
      <c r="D43" s="137" t="s">
        <v>206</v>
      </c>
      <c r="E43" s="45" t="s">
        <v>93</v>
      </c>
      <c r="F43" s="46" t="s">
        <v>94</v>
      </c>
      <c r="G43" s="147" t="s">
        <v>95</v>
      </c>
      <c r="H43" s="47">
        <v>1996</v>
      </c>
      <c r="I43" s="139">
        <v>1996</v>
      </c>
      <c r="J43" s="48">
        <v>785.5</v>
      </c>
      <c r="K43" s="140" t="s">
        <v>96</v>
      </c>
      <c r="L43" s="47">
        <v>2</v>
      </c>
      <c r="M43" s="145" t="s">
        <v>943</v>
      </c>
      <c r="N43" s="49" t="s">
        <v>97</v>
      </c>
      <c r="O43" s="142" t="s">
        <v>97</v>
      </c>
      <c r="P43" s="50">
        <v>7494.5168682367921</v>
      </c>
      <c r="Q43" s="90">
        <v>0.23443486590038315</v>
      </c>
      <c r="R43" s="143"/>
      <c r="S43" s="45" t="s">
        <v>1641</v>
      </c>
      <c r="T43" s="45" t="s">
        <v>207</v>
      </c>
      <c r="U43" s="45" t="s">
        <v>3455</v>
      </c>
      <c r="V43" s="177" t="s">
        <v>1702</v>
      </c>
      <c r="W43" s="183">
        <v>5886943</v>
      </c>
      <c r="X43" s="184">
        <f t="shared" si="0"/>
        <v>7494.5168682367921</v>
      </c>
      <c r="Y43" s="179">
        <v>7463.9452577975808</v>
      </c>
      <c r="Z43" s="76">
        <v>7968.4621260343729</v>
      </c>
      <c r="AA43" s="76">
        <v>9036.1833227243787</v>
      </c>
      <c r="AB43" s="50">
        <v>9444.830044557606</v>
      </c>
      <c r="AC43" s="185">
        <f t="shared" si="1"/>
        <v>30.571610439211327</v>
      </c>
      <c r="AD43" s="191">
        <v>0.23443486590038315</v>
      </c>
      <c r="AE43" s="187">
        <v>0.22482893450635386</v>
      </c>
      <c r="AF43" s="77"/>
      <c r="AG43" s="81"/>
      <c r="AH43" s="99"/>
    </row>
    <row r="44" spans="1:34" s="51" customFormat="1" ht="30" customHeight="1" x14ac:dyDescent="0.15">
      <c r="A44" s="92"/>
      <c r="B44" s="44" t="s">
        <v>91</v>
      </c>
      <c r="C44" s="43">
        <v>39</v>
      </c>
      <c r="D44" s="137" t="s">
        <v>208</v>
      </c>
      <c r="E44" s="45" t="s">
        <v>118</v>
      </c>
      <c r="F44" s="46" t="s">
        <v>209</v>
      </c>
      <c r="G44" s="144" t="s">
        <v>122</v>
      </c>
      <c r="H44" s="135">
        <v>1974</v>
      </c>
      <c r="I44" s="146">
        <v>1974</v>
      </c>
      <c r="J44" s="48">
        <v>567.32000000000005</v>
      </c>
      <c r="K44" s="140" t="s">
        <v>96</v>
      </c>
      <c r="L44" s="135">
        <v>1</v>
      </c>
      <c r="M44" s="145"/>
      <c r="N44" s="49" t="s">
        <v>123</v>
      </c>
      <c r="O44" s="142"/>
      <c r="P44" s="50">
        <v>11131.691109074243</v>
      </c>
      <c r="Q44" s="90">
        <v>0.16777777777777778</v>
      </c>
      <c r="R44" s="143">
        <v>4447.38</v>
      </c>
      <c r="S44" s="45" t="s">
        <v>210</v>
      </c>
      <c r="T44" s="45" t="s">
        <v>211</v>
      </c>
      <c r="U44" s="45" t="s">
        <v>1701</v>
      </c>
      <c r="V44" s="177" t="s">
        <v>1704</v>
      </c>
      <c r="W44" s="183">
        <v>6315231</v>
      </c>
      <c r="X44" s="184">
        <f t="shared" si="0"/>
        <v>11131.691109074243</v>
      </c>
      <c r="Y44" s="179">
        <v>8575</v>
      </c>
      <c r="Z44" s="76">
        <v>8077.462455051822</v>
      </c>
      <c r="AA44" s="76">
        <v>6679.353803849679</v>
      </c>
      <c r="AB44" s="50">
        <v>8672.2625678629338</v>
      </c>
      <c r="AC44" s="185">
        <f t="shared" si="1"/>
        <v>2556.6911090742433</v>
      </c>
      <c r="AD44" s="191">
        <v>0.16777777777777778</v>
      </c>
      <c r="AE44" s="187">
        <v>0.16722222222222222</v>
      </c>
      <c r="AF44" s="77"/>
      <c r="AG44" s="81"/>
      <c r="AH44" s="99"/>
    </row>
    <row r="45" spans="1:34" ht="38.25" customHeight="1" x14ac:dyDescent="0.15">
      <c r="A45" s="92"/>
      <c r="B45" s="44" t="s">
        <v>91</v>
      </c>
      <c r="C45" s="43">
        <v>40</v>
      </c>
      <c r="D45" s="137" t="s">
        <v>212</v>
      </c>
      <c r="E45" s="45" t="s">
        <v>195</v>
      </c>
      <c r="F45" s="46" t="s">
        <v>213</v>
      </c>
      <c r="G45" s="144" t="s">
        <v>95</v>
      </c>
      <c r="H45" s="135">
        <v>1986</v>
      </c>
      <c r="I45" s="146">
        <v>1986</v>
      </c>
      <c r="J45" s="48">
        <v>390.7</v>
      </c>
      <c r="K45" s="140" t="s">
        <v>96</v>
      </c>
      <c r="L45" s="135">
        <v>2</v>
      </c>
      <c r="M45" s="145"/>
      <c r="N45" s="49" t="s">
        <v>97</v>
      </c>
      <c r="O45" s="142" t="s">
        <v>97</v>
      </c>
      <c r="P45" s="50">
        <v>14484.509854108011</v>
      </c>
      <c r="Q45" s="90">
        <v>0.14130434782608697</v>
      </c>
      <c r="R45" s="143">
        <v>0</v>
      </c>
      <c r="S45" s="45" t="s">
        <v>214</v>
      </c>
      <c r="T45" s="148"/>
      <c r="U45" s="45" t="s">
        <v>3130</v>
      </c>
      <c r="V45" s="177" t="s">
        <v>1705</v>
      </c>
      <c r="W45" s="183">
        <v>5659098</v>
      </c>
      <c r="X45" s="184">
        <f t="shared" si="0"/>
        <v>14484.509854108011</v>
      </c>
      <c r="Y45" s="179">
        <v>11623.765037112875</v>
      </c>
      <c r="Z45" s="76">
        <v>7273.1661121064753</v>
      </c>
      <c r="AA45" s="76">
        <v>7928.262093678014</v>
      </c>
      <c r="AB45" s="50">
        <v>12654.410033273612</v>
      </c>
      <c r="AC45" s="185">
        <f t="shared" si="1"/>
        <v>2860.7448169951367</v>
      </c>
      <c r="AD45" s="191">
        <v>0.14130434782608697</v>
      </c>
      <c r="AE45" s="187">
        <v>0.14637599093997733</v>
      </c>
      <c r="AF45" s="77"/>
      <c r="AH45" s="99"/>
    </row>
    <row r="46" spans="1:34" ht="30" customHeight="1" x14ac:dyDescent="0.15">
      <c r="A46" s="92"/>
      <c r="B46" s="44" t="s">
        <v>91</v>
      </c>
      <c r="C46" s="43">
        <v>41</v>
      </c>
      <c r="D46" s="137" t="s">
        <v>215</v>
      </c>
      <c r="E46" s="45" t="s">
        <v>107</v>
      </c>
      <c r="F46" s="46" t="s">
        <v>216</v>
      </c>
      <c r="G46" s="144" t="s">
        <v>122</v>
      </c>
      <c r="H46" s="135">
        <v>2001</v>
      </c>
      <c r="I46" s="146">
        <v>2001</v>
      </c>
      <c r="J46" s="48">
        <v>451.31</v>
      </c>
      <c r="K46" s="140" t="s">
        <v>96</v>
      </c>
      <c r="L46" s="135">
        <v>3</v>
      </c>
      <c r="M46" s="145"/>
      <c r="N46" s="49" t="s">
        <v>97</v>
      </c>
      <c r="O46" s="142" t="s">
        <v>97</v>
      </c>
      <c r="P46" s="50">
        <v>27194.068378719727</v>
      </c>
      <c r="Q46" s="90">
        <v>0.21444082519001084</v>
      </c>
      <c r="R46" s="143">
        <v>1070.44</v>
      </c>
      <c r="S46" s="45"/>
      <c r="T46" s="45" t="s">
        <v>98</v>
      </c>
      <c r="U46" s="45" t="s">
        <v>1707</v>
      </c>
      <c r="V46" s="177" t="s">
        <v>1706</v>
      </c>
      <c r="W46" s="183">
        <v>12272955</v>
      </c>
      <c r="X46" s="184">
        <f t="shared" si="0"/>
        <v>27194.068378719727</v>
      </c>
      <c r="Y46" s="179">
        <v>23843.172099000687</v>
      </c>
      <c r="Z46" s="76">
        <v>30989.435199751835</v>
      </c>
      <c r="AA46" s="76">
        <v>24724.650461988433</v>
      </c>
      <c r="AB46" s="50">
        <v>19837.971682435575</v>
      </c>
      <c r="AC46" s="185">
        <f t="shared" si="1"/>
        <v>3350.8962797190397</v>
      </c>
      <c r="AD46" s="191">
        <v>0.21444082519001084</v>
      </c>
      <c r="AE46" s="187">
        <v>0.18973901509033153</v>
      </c>
      <c r="AF46" s="77"/>
      <c r="AH46" s="99"/>
    </row>
    <row r="47" spans="1:34" s="51" customFormat="1" ht="30" customHeight="1" x14ac:dyDescent="0.15">
      <c r="A47" s="92"/>
      <c r="B47" s="44" t="s">
        <v>91</v>
      </c>
      <c r="C47" s="43">
        <v>42</v>
      </c>
      <c r="D47" s="137" t="s">
        <v>217</v>
      </c>
      <c r="E47" s="45" t="s">
        <v>107</v>
      </c>
      <c r="F47" s="46" t="s">
        <v>218</v>
      </c>
      <c r="G47" s="144" t="s">
        <v>95</v>
      </c>
      <c r="H47" s="135">
        <v>2014</v>
      </c>
      <c r="I47" s="146">
        <v>1974</v>
      </c>
      <c r="J47" s="48">
        <f>5151-2879.2</f>
        <v>2271.8000000000002</v>
      </c>
      <c r="K47" s="140" t="s">
        <v>96</v>
      </c>
      <c r="L47" s="135">
        <v>4</v>
      </c>
      <c r="M47" s="145" t="s">
        <v>943</v>
      </c>
      <c r="N47" s="49" t="s">
        <v>97</v>
      </c>
      <c r="O47" s="142" t="s">
        <v>97</v>
      </c>
      <c r="P47" s="50">
        <v>59842.241753404618</v>
      </c>
      <c r="Q47" s="90">
        <v>0.72781466957506502</v>
      </c>
      <c r="R47" s="143"/>
      <c r="S47" s="45" t="s">
        <v>219</v>
      </c>
      <c r="T47" s="45" t="s">
        <v>220</v>
      </c>
      <c r="U47" s="45" t="s">
        <v>217</v>
      </c>
      <c r="V47" s="177" t="s">
        <v>1708</v>
      </c>
      <c r="W47" s="183">
        <v>135949604.81538463</v>
      </c>
      <c r="X47" s="184">
        <f t="shared" si="0"/>
        <v>59842.241753404618</v>
      </c>
      <c r="Y47" s="179">
        <v>55179.036941225866</v>
      </c>
      <c r="Z47" s="76">
        <v>46279.519424123064</v>
      </c>
      <c r="AA47" s="76">
        <v>51208.525908273543</v>
      </c>
      <c r="AB47" s="50">
        <v>52919.234636073219</v>
      </c>
      <c r="AC47" s="185">
        <f t="shared" si="1"/>
        <v>4663.204812178752</v>
      </c>
      <c r="AD47" s="191">
        <v>0.72781466957506502</v>
      </c>
      <c r="AE47" s="187">
        <v>0.66759049184341746</v>
      </c>
      <c r="AF47" s="77"/>
      <c r="AG47" s="81"/>
      <c r="AH47" s="99"/>
    </row>
    <row r="48" spans="1:34" s="51" customFormat="1" ht="30" customHeight="1" x14ac:dyDescent="0.15">
      <c r="A48" s="92"/>
      <c r="B48" s="44" t="s">
        <v>91</v>
      </c>
      <c r="C48" s="43">
        <v>43</v>
      </c>
      <c r="D48" s="137" t="s">
        <v>221</v>
      </c>
      <c r="E48" s="45" t="s">
        <v>107</v>
      </c>
      <c r="F48" s="46" t="s">
        <v>3381</v>
      </c>
      <c r="G48" s="144" t="s">
        <v>95</v>
      </c>
      <c r="H48" s="135">
        <v>1980</v>
      </c>
      <c r="I48" s="146">
        <v>1978</v>
      </c>
      <c r="J48" s="48">
        <f>727.48-312.2</f>
        <v>415.28000000000003</v>
      </c>
      <c r="K48" s="140" t="s">
        <v>96</v>
      </c>
      <c r="L48" s="135">
        <v>2</v>
      </c>
      <c r="M48" s="145"/>
      <c r="N48" s="49" t="s">
        <v>123</v>
      </c>
      <c r="O48" s="142"/>
      <c r="P48" s="50">
        <v>7040.4016567135423</v>
      </c>
      <c r="Q48" s="90">
        <v>0.29530000000000001</v>
      </c>
      <c r="R48" s="143">
        <v>596.07000000000005</v>
      </c>
      <c r="S48" s="45" t="s">
        <v>223</v>
      </c>
      <c r="T48" s="148"/>
      <c r="U48" s="45" t="s">
        <v>217</v>
      </c>
      <c r="V48" s="177" t="s">
        <v>1709</v>
      </c>
      <c r="W48" s="183">
        <v>2923738</v>
      </c>
      <c r="X48" s="184">
        <f t="shared" si="0"/>
        <v>7040.4016567135423</v>
      </c>
      <c r="Y48" s="179">
        <v>8512.1604700443077</v>
      </c>
      <c r="Z48" s="76">
        <v>8265.1415912155644</v>
      </c>
      <c r="AA48" s="76">
        <v>7690.9338277788474</v>
      </c>
      <c r="AB48" s="50">
        <v>7278.1520901560389</v>
      </c>
      <c r="AC48" s="185">
        <f t="shared" si="1"/>
        <v>-1471.7588133307654</v>
      </c>
      <c r="AD48" s="191">
        <v>0.29530000000000001</v>
      </c>
      <c r="AE48" s="187">
        <v>0.2926356589147287</v>
      </c>
      <c r="AF48" s="77"/>
      <c r="AG48" s="81"/>
      <c r="AH48" s="99"/>
    </row>
    <row r="49" spans="1:34" ht="30" customHeight="1" x14ac:dyDescent="0.15">
      <c r="A49" s="92"/>
      <c r="B49" s="44" t="s">
        <v>91</v>
      </c>
      <c r="C49" s="43">
        <v>44</v>
      </c>
      <c r="D49" s="137" t="s">
        <v>224</v>
      </c>
      <c r="E49" s="45"/>
      <c r="F49" s="46" t="s">
        <v>225</v>
      </c>
      <c r="G49" s="144" t="s">
        <v>105</v>
      </c>
      <c r="H49" s="135">
        <v>1975</v>
      </c>
      <c r="I49" s="146">
        <v>1975</v>
      </c>
      <c r="J49" s="48">
        <v>206</v>
      </c>
      <c r="K49" s="140" t="s">
        <v>96</v>
      </c>
      <c r="L49" s="135">
        <v>1</v>
      </c>
      <c r="M49" s="145"/>
      <c r="N49" s="49" t="s">
        <v>123</v>
      </c>
      <c r="O49" s="142"/>
      <c r="P49" s="50">
        <v>23532.344660194176</v>
      </c>
      <c r="Q49" s="90">
        <v>0.4250847054211469</v>
      </c>
      <c r="R49" s="143">
        <v>524.75</v>
      </c>
      <c r="S49" s="45"/>
      <c r="T49" s="45" t="s">
        <v>98</v>
      </c>
      <c r="U49" s="45" t="s">
        <v>217</v>
      </c>
      <c r="V49" s="177" t="s">
        <v>1710</v>
      </c>
      <c r="W49" s="183">
        <v>4847663</v>
      </c>
      <c r="X49" s="184">
        <f t="shared" si="0"/>
        <v>23532.344660194176</v>
      </c>
      <c r="Y49" s="179">
        <v>6461.3689320388348</v>
      </c>
      <c r="Z49" s="76">
        <v>4243.8834951456311</v>
      </c>
      <c r="AA49" s="76">
        <v>4962.2572815533977</v>
      </c>
      <c r="AB49" s="50">
        <v>3257.9563106796118</v>
      </c>
      <c r="AC49" s="185">
        <f t="shared" si="1"/>
        <v>17070.975728155339</v>
      </c>
      <c r="AD49" s="191">
        <v>0.4250847054211469</v>
      </c>
      <c r="AE49" s="187">
        <v>0.42302674494455311</v>
      </c>
      <c r="AF49" s="77"/>
      <c r="AH49" s="99"/>
    </row>
    <row r="50" spans="1:34" ht="30" customHeight="1" x14ac:dyDescent="0.15">
      <c r="A50" s="92"/>
      <c r="B50" s="44" t="s">
        <v>91</v>
      </c>
      <c r="C50" s="43">
        <v>45</v>
      </c>
      <c r="D50" s="137" t="s">
        <v>226</v>
      </c>
      <c r="E50" s="45" t="s">
        <v>107</v>
      </c>
      <c r="F50" s="46" t="s">
        <v>227</v>
      </c>
      <c r="G50" s="144" t="s">
        <v>95</v>
      </c>
      <c r="H50" s="135">
        <v>1975</v>
      </c>
      <c r="I50" s="146">
        <v>1975</v>
      </c>
      <c r="J50" s="48">
        <v>788.1</v>
      </c>
      <c r="K50" s="140" t="s">
        <v>96</v>
      </c>
      <c r="L50" s="135">
        <v>1</v>
      </c>
      <c r="M50" s="145"/>
      <c r="N50" s="49" t="s">
        <v>228</v>
      </c>
      <c r="O50" s="142" t="s">
        <v>97</v>
      </c>
      <c r="P50" s="50">
        <v>24115.630367095157</v>
      </c>
      <c r="Q50" s="90">
        <v>0.39330787825114877</v>
      </c>
      <c r="R50" s="143">
        <v>2409.4899999999998</v>
      </c>
      <c r="S50" s="45"/>
      <c r="T50" s="45" t="s">
        <v>98</v>
      </c>
      <c r="U50" s="45" t="s">
        <v>1713</v>
      </c>
      <c r="V50" s="177" t="s">
        <v>1712</v>
      </c>
      <c r="W50" s="183">
        <v>19005528.292307694</v>
      </c>
      <c r="X50" s="184">
        <f t="shared" si="0"/>
        <v>24115.630367095157</v>
      </c>
      <c r="Y50" s="179">
        <v>17362.864025455572</v>
      </c>
      <c r="Z50" s="76">
        <v>15921.688193562408</v>
      </c>
      <c r="AA50" s="76">
        <v>22905.553612460597</v>
      </c>
      <c r="AB50" s="50">
        <v>21574.409039232451</v>
      </c>
      <c r="AC50" s="185">
        <f t="shared" si="1"/>
        <v>6752.7663416395844</v>
      </c>
      <c r="AD50" s="191">
        <v>0.39330787825114877</v>
      </c>
      <c r="AE50" s="187">
        <v>0.3730200076219512</v>
      </c>
      <c r="AF50" s="77"/>
      <c r="AH50" s="99"/>
    </row>
    <row r="51" spans="1:34" ht="30" customHeight="1" x14ac:dyDescent="0.15">
      <c r="A51" s="92"/>
      <c r="B51" s="44" t="s">
        <v>91</v>
      </c>
      <c r="C51" s="43">
        <v>46</v>
      </c>
      <c r="D51" s="137" t="s">
        <v>229</v>
      </c>
      <c r="E51" s="45" t="s">
        <v>107</v>
      </c>
      <c r="F51" s="46" t="s">
        <v>230</v>
      </c>
      <c r="G51" s="144" t="s">
        <v>95</v>
      </c>
      <c r="H51" s="135">
        <v>1975</v>
      </c>
      <c r="I51" s="146">
        <v>1975</v>
      </c>
      <c r="J51" s="48">
        <v>770.89</v>
      </c>
      <c r="K51" s="140" t="s">
        <v>96</v>
      </c>
      <c r="L51" s="135">
        <v>2</v>
      </c>
      <c r="M51" s="145"/>
      <c r="N51" s="49" t="s">
        <v>97</v>
      </c>
      <c r="O51" s="142" t="s">
        <v>97</v>
      </c>
      <c r="P51" s="50">
        <v>27259.061983302021</v>
      </c>
      <c r="Q51" s="90">
        <v>0.38154533844189015</v>
      </c>
      <c r="R51" s="143">
        <v>0</v>
      </c>
      <c r="S51" s="45"/>
      <c r="T51" s="45" t="s">
        <v>98</v>
      </c>
      <c r="U51" s="45" t="s">
        <v>1713</v>
      </c>
      <c r="V51" s="177" t="s">
        <v>1714</v>
      </c>
      <c r="W51" s="183">
        <v>21013738.292307694</v>
      </c>
      <c r="X51" s="184">
        <f t="shared" si="0"/>
        <v>27259.061983302021</v>
      </c>
      <c r="Y51" s="179">
        <v>21974.482920340823</v>
      </c>
      <c r="Z51" s="76">
        <v>20213.522636623296</v>
      </c>
      <c r="AA51" s="76">
        <v>24707.684367393787</v>
      </c>
      <c r="AB51" s="50">
        <v>24552.85288928264</v>
      </c>
      <c r="AC51" s="185">
        <f t="shared" si="1"/>
        <v>5284.5790629611984</v>
      </c>
      <c r="AD51" s="191">
        <v>0.38154533844189015</v>
      </c>
      <c r="AE51" s="187">
        <v>0.33253050738599876</v>
      </c>
      <c r="AF51" s="77"/>
      <c r="AH51" s="99"/>
    </row>
    <row r="52" spans="1:34" s="51" customFormat="1" ht="30" customHeight="1" x14ac:dyDescent="0.15">
      <c r="A52" s="92"/>
      <c r="B52" s="44" t="s">
        <v>91</v>
      </c>
      <c r="C52" s="43">
        <v>47</v>
      </c>
      <c r="D52" s="137" t="s">
        <v>231</v>
      </c>
      <c r="E52" s="45" t="s">
        <v>107</v>
      </c>
      <c r="F52" s="46" t="s">
        <v>232</v>
      </c>
      <c r="G52" s="144" t="s">
        <v>95</v>
      </c>
      <c r="H52" s="135">
        <v>1976</v>
      </c>
      <c r="I52" s="146">
        <v>1976</v>
      </c>
      <c r="J52" s="48">
        <v>767.88</v>
      </c>
      <c r="K52" s="140" t="s">
        <v>96</v>
      </c>
      <c r="L52" s="135">
        <v>2</v>
      </c>
      <c r="M52" s="145"/>
      <c r="N52" s="49" t="s">
        <v>228</v>
      </c>
      <c r="O52" s="142" t="s">
        <v>97</v>
      </c>
      <c r="P52" s="50">
        <v>20715.67991392886</v>
      </c>
      <c r="Q52" s="90">
        <v>0.2624031007751938</v>
      </c>
      <c r="R52" s="143">
        <v>661.19999999999993</v>
      </c>
      <c r="S52" s="45"/>
      <c r="T52" s="45" t="s">
        <v>98</v>
      </c>
      <c r="U52" s="45" t="s">
        <v>1713</v>
      </c>
      <c r="V52" s="177" t="s">
        <v>1715</v>
      </c>
      <c r="W52" s="183">
        <v>15907156.292307694</v>
      </c>
      <c r="X52" s="184">
        <f t="shared" si="0"/>
        <v>20715.67991392886</v>
      </c>
      <c r="Y52" s="179">
        <v>18691.155048264751</v>
      </c>
      <c r="Z52" s="76">
        <v>18576.110154381589</v>
      </c>
      <c r="AA52" s="76">
        <v>23598.83679999505</v>
      </c>
      <c r="AB52" s="50">
        <v>22659.889258502753</v>
      </c>
      <c r="AC52" s="185">
        <f t="shared" si="1"/>
        <v>2024.5248656641088</v>
      </c>
      <c r="AD52" s="191">
        <v>0.2624031007751938</v>
      </c>
      <c r="AE52" s="187">
        <v>0.23144078745467703</v>
      </c>
      <c r="AF52" s="77"/>
      <c r="AG52" s="81"/>
      <c r="AH52" s="99"/>
    </row>
    <row r="53" spans="1:34" ht="30" customHeight="1" x14ac:dyDescent="0.15">
      <c r="A53" s="92"/>
      <c r="B53" s="44" t="s">
        <v>91</v>
      </c>
      <c r="C53" s="43">
        <v>48</v>
      </c>
      <c r="D53" s="137" t="s">
        <v>233</v>
      </c>
      <c r="E53" s="45" t="s">
        <v>107</v>
      </c>
      <c r="F53" s="46" t="s">
        <v>234</v>
      </c>
      <c r="G53" s="144" t="s">
        <v>105</v>
      </c>
      <c r="H53" s="135">
        <v>2010</v>
      </c>
      <c r="I53" s="146">
        <v>2010</v>
      </c>
      <c r="J53" s="48">
        <v>789.62</v>
      </c>
      <c r="K53" s="140" t="s">
        <v>96</v>
      </c>
      <c r="L53" s="47">
        <v>2</v>
      </c>
      <c r="M53" s="141" t="s">
        <v>943</v>
      </c>
      <c r="N53" s="49" t="s">
        <v>97</v>
      </c>
      <c r="O53" s="142" t="s">
        <v>97</v>
      </c>
      <c r="P53" s="50">
        <v>17623.411631300743</v>
      </c>
      <c r="Q53" s="90">
        <v>0.34852176161974435</v>
      </c>
      <c r="R53" s="143">
        <v>1060.97</v>
      </c>
      <c r="S53" s="45"/>
      <c r="T53" s="45" t="s">
        <v>98</v>
      </c>
      <c r="U53" s="45" t="s">
        <v>1713</v>
      </c>
      <c r="V53" s="177" t="s">
        <v>1717</v>
      </c>
      <c r="W53" s="183">
        <v>13915798.292307694</v>
      </c>
      <c r="X53" s="184">
        <f t="shared" si="0"/>
        <v>17623.411631300743</v>
      </c>
      <c r="Y53" s="179">
        <v>17202.921833871402</v>
      </c>
      <c r="Z53" s="76">
        <v>17539.889396604107</v>
      </c>
      <c r="AA53" s="76">
        <v>19932.274767584659</v>
      </c>
      <c r="AB53" s="50">
        <v>19804.515797243097</v>
      </c>
      <c r="AC53" s="185">
        <f t="shared" si="1"/>
        <v>420.48979742934171</v>
      </c>
      <c r="AD53" s="191">
        <v>0.34852176161974435</v>
      </c>
      <c r="AE53" s="187">
        <v>0.31451480172204599</v>
      </c>
      <c r="AF53" s="77"/>
      <c r="AH53" s="99"/>
    </row>
    <row r="54" spans="1:34" s="51" customFormat="1" ht="30" customHeight="1" x14ac:dyDescent="0.15">
      <c r="A54" s="92"/>
      <c r="B54" s="44" t="s">
        <v>91</v>
      </c>
      <c r="C54" s="43">
        <v>49</v>
      </c>
      <c r="D54" s="137" t="s">
        <v>235</v>
      </c>
      <c r="E54" s="45" t="s">
        <v>107</v>
      </c>
      <c r="F54" s="46" t="s">
        <v>3137</v>
      </c>
      <c r="G54" s="144" t="s">
        <v>95</v>
      </c>
      <c r="H54" s="135">
        <v>1973</v>
      </c>
      <c r="I54" s="146">
        <v>1973</v>
      </c>
      <c r="J54" s="48">
        <v>750.44</v>
      </c>
      <c r="K54" s="140" t="s">
        <v>96</v>
      </c>
      <c r="L54" s="135">
        <v>2</v>
      </c>
      <c r="M54" s="145"/>
      <c r="N54" s="49" t="s">
        <v>228</v>
      </c>
      <c r="O54" s="142" t="s">
        <v>97</v>
      </c>
      <c r="P54" s="50">
        <v>15913.831844292376</v>
      </c>
      <c r="Q54" s="90">
        <v>0.37764932562620424</v>
      </c>
      <c r="R54" s="143">
        <v>2726.74</v>
      </c>
      <c r="S54" s="45"/>
      <c r="T54" s="45" t="s">
        <v>98</v>
      </c>
      <c r="U54" s="45" t="s">
        <v>1713</v>
      </c>
      <c r="V54" s="177" t="s">
        <v>1718</v>
      </c>
      <c r="W54" s="183">
        <v>11942375.969230771</v>
      </c>
      <c r="X54" s="184">
        <f t="shared" si="0"/>
        <v>15913.831844292376</v>
      </c>
      <c r="Y54" s="179">
        <v>16119.147905023923</v>
      </c>
      <c r="Z54" s="76">
        <v>18110.271927597852</v>
      </c>
      <c r="AA54" s="76">
        <v>20529.987476653958</v>
      </c>
      <c r="AB54" s="50">
        <v>20110.528175229323</v>
      </c>
      <c r="AC54" s="185">
        <f t="shared" si="1"/>
        <v>-205.31606073154762</v>
      </c>
      <c r="AD54" s="191">
        <v>0.37764932562620424</v>
      </c>
      <c r="AE54" s="187">
        <v>0.31743737957610785</v>
      </c>
      <c r="AF54" s="77"/>
      <c r="AG54" s="81"/>
      <c r="AH54" s="99"/>
    </row>
    <row r="55" spans="1:34" s="51" customFormat="1" ht="30" customHeight="1" x14ac:dyDescent="0.15">
      <c r="A55" s="92"/>
      <c r="B55" s="44" t="s">
        <v>91</v>
      </c>
      <c r="C55" s="43">
        <v>50</v>
      </c>
      <c r="D55" s="137" t="s">
        <v>236</v>
      </c>
      <c r="E55" s="45" t="s">
        <v>107</v>
      </c>
      <c r="F55" s="46" t="s">
        <v>237</v>
      </c>
      <c r="G55" s="144" t="s">
        <v>95</v>
      </c>
      <c r="H55" s="135">
        <v>1976</v>
      </c>
      <c r="I55" s="146">
        <v>1976</v>
      </c>
      <c r="J55" s="48">
        <v>736.34</v>
      </c>
      <c r="K55" s="140" t="s">
        <v>96</v>
      </c>
      <c r="L55" s="135">
        <v>2</v>
      </c>
      <c r="M55" s="145"/>
      <c r="N55" s="49" t="s">
        <v>228</v>
      </c>
      <c r="O55" s="142" t="s">
        <v>97</v>
      </c>
      <c r="P55" s="50">
        <v>20076.279018262885</v>
      </c>
      <c r="Q55" s="90">
        <v>0.46176666163554225</v>
      </c>
      <c r="R55" s="143">
        <v>2190.98</v>
      </c>
      <c r="S55" s="45"/>
      <c r="T55" s="45" t="s">
        <v>98</v>
      </c>
      <c r="U55" s="45" t="s">
        <v>1713</v>
      </c>
      <c r="V55" s="177" t="s">
        <v>1719</v>
      </c>
      <c r="W55" s="183">
        <v>14782967.292307694</v>
      </c>
      <c r="X55" s="184">
        <f t="shared" si="0"/>
        <v>20076.279018262885</v>
      </c>
      <c r="Y55" s="179">
        <v>20249.509925389815</v>
      </c>
      <c r="Z55" s="76">
        <v>18181.718316737559</v>
      </c>
      <c r="AA55" s="76">
        <v>23727.82655020805</v>
      </c>
      <c r="AB55" s="50">
        <v>23759.279359832541</v>
      </c>
      <c r="AC55" s="185">
        <f t="shared" si="1"/>
        <v>-173.23090712693011</v>
      </c>
      <c r="AD55" s="191">
        <v>0.46176666163554225</v>
      </c>
      <c r="AE55" s="187">
        <v>0.47718388452784322</v>
      </c>
      <c r="AF55" s="77"/>
      <c r="AG55" s="81"/>
      <c r="AH55" s="99"/>
    </row>
    <row r="56" spans="1:34" s="51" customFormat="1" ht="30" customHeight="1" x14ac:dyDescent="0.15">
      <c r="A56" s="92"/>
      <c r="B56" s="44" t="s">
        <v>91</v>
      </c>
      <c r="C56" s="43">
        <v>51</v>
      </c>
      <c r="D56" s="137" t="s">
        <v>238</v>
      </c>
      <c r="E56" s="45" t="s">
        <v>107</v>
      </c>
      <c r="F56" s="46" t="s">
        <v>3138</v>
      </c>
      <c r="G56" s="144" t="s">
        <v>95</v>
      </c>
      <c r="H56" s="135">
        <v>1977</v>
      </c>
      <c r="I56" s="146">
        <v>1977</v>
      </c>
      <c r="J56" s="48">
        <v>903.13000000000011</v>
      </c>
      <c r="K56" s="140" t="s">
        <v>96</v>
      </c>
      <c r="L56" s="135">
        <v>2</v>
      </c>
      <c r="M56" s="145" t="s">
        <v>943</v>
      </c>
      <c r="N56" s="49" t="s">
        <v>97</v>
      </c>
      <c r="O56" s="142" t="s">
        <v>97</v>
      </c>
      <c r="P56" s="50">
        <v>18951.950762689416</v>
      </c>
      <c r="Q56" s="90">
        <v>0.36717752234993611</v>
      </c>
      <c r="R56" s="143">
        <v>938.09</v>
      </c>
      <c r="S56" s="45"/>
      <c r="T56" s="45" t="s">
        <v>98</v>
      </c>
      <c r="U56" s="45" t="s">
        <v>1713</v>
      </c>
      <c r="V56" s="177" t="s">
        <v>1720</v>
      </c>
      <c r="W56" s="183">
        <v>17116075.292307694</v>
      </c>
      <c r="X56" s="184">
        <f t="shared" si="0"/>
        <v>18951.950762689416</v>
      </c>
      <c r="Y56" s="179">
        <v>18823.127499320733</v>
      </c>
      <c r="Z56" s="76">
        <v>15723.761214162449</v>
      </c>
      <c r="AA56" s="76">
        <v>20350.758807680173</v>
      </c>
      <c r="AB56" s="50">
        <v>18746.546747222539</v>
      </c>
      <c r="AC56" s="185">
        <f t="shared" si="1"/>
        <v>128.82326336868209</v>
      </c>
      <c r="AD56" s="191">
        <v>0.36717752234993611</v>
      </c>
      <c r="AE56" s="187">
        <v>0.36177730556277526</v>
      </c>
      <c r="AF56" s="77"/>
      <c r="AG56" s="81"/>
      <c r="AH56" s="99"/>
    </row>
    <row r="57" spans="1:34" ht="30" customHeight="1" x14ac:dyDescent="0.15">
      <c r="A57" s="92"/>
      <c r="B57" s="44" t="s">
        <v>91</v>
      </c>
      <c r="C57" s="43">
        <v>52</v>
      </c>
      <c r="D57" s="137" t="s">
        <v>239</v>
      </c>
      <c r="E57" s="45" t="s">
        <v>107</v>
      </c>
      <c r="F57" s="46" t="s">
        <v>240</v>
      </c>
      <c r="G57" s="144" t="s">
        <v>105</v>
      </c>
      <c r="H57" s="135">
        <v>2010</v>
      </c>
      <c r="I57" s="146">
        <v>1979</v>
      </c>
      <c r="J57" s="48">
        <v>964.59</v>
      </c>
      <c r="K57" s="140" t="s">
        <v>96</v>
      </c>
      <c r="L57" s="135">
        <v>2</v>
      </c>
      <c r="M57" s="145" t="s">
        <v>943</v>
      </c>
      <c r="N57" s="49" t="s">
        <v>97</v>
      </c>
      <c r="O57" s="142" t="s">
        <v>97</v>
      </c>
      <c r="P57" s="50">
        <v>15891.259801892715</v>
      </c>
      <c r="Q57" s="90">
        <v>0.46435901585710504</v>
      </c>
      <c r="R57" s="143">
        <v>1212.1400000000001</v>
      </c>
      <c r="S57" s="45"/>
      <c r="T57" s="45" t="s">
        <v>98</v>
      </c>
      <c r="U57" s="45" t="s">
        <v>1713</v>
      </c>
      <c r="V57" s="177" t="s">
        <v>1721</v>
      </c>
      <c r="W57" s="183">
        <v>15328550.292307694</v>
      </c>
      <c r="X57" s="184">
        <f t="shared" si="0"/>
        <v>15891.259801892715</v>
      </c>
      <c r="Y57" s="179">
        <v>16991.332212091704</v>
      </c>
      <c r="Z57" s="76">
        <v>14580.355866582209</v>
      </c>
      <c r="AA57" s="76">
        <v>17844.577283592196</v>
      </c>
      <c r="AB57" s="50">
        <v>17480.812328366555</v>
      </c>
      <c r="AC57" s="185">
        <f t="shared" si="1"/>
        <v>-1100.072410198989</v>
      </c>
      <c r="AD57" s="191">
        <v>0.46435901585710504</v>
      </c>
      <c r="AE57" s="187">
        <v>0.46319799090858077</v>
      </c>
      <c r="AF57" s="77"/>
      <c r="AH57" s="99"/>
    </row>
    <row r="58" spans="1:34" ht="30" customHeight="1" x14ac:dyDescent="0.15">
      <c r="A58" s="92"/>
      <c r="B58" s="44" t="s">
        <v>91</v>
      </c>
      <c r="C58" s="43">
        <v>53</v>
      </c>
      <c r="D58" s="137" t="s">
        <v>241</v>
      </c>
      <c r="E58" s="45" t="s">
        <v>107</v>
      </c>
      <c r="F58" s="46" t="s">
        <v>242</v>
      </c>
      <c r="G58" s="144" t="s">
        <v>105</v>
      </c>
      <c r="H58" s="135">
        <v>2004</v>
      </c>
      <c r="I58" s="146">
        <v>1979</v>
      </c>
      <c r="J58" s="48">
        <v>943.37999999999988</v>
      </c>
      <c r="K58" s="140" t="s">
        <v>96</v>
      </c>
      <c r="L58" s="135">
        <v>2</v>
      </c>
      <c r="M58" s="145" t="s">
        <v>943</v>
      </c>
      <c r="N58" s="49" t="s">
        <v>97</v>
      </c>
      <c r="O58" s="142" t="s">
        <v>97</v>
      </c>
      <c r="P58" s="50">
        <v>17903.618152078372</v>
      </c>
      <c r="Q58" s="90">
        <v>0.26032660902977905</v>
      </c>
      <c r="R58" s="143">
        <v>764.28</v>
      </c>
      <c r="S58" s="45"/>
      <c r="T58" s="45" t="s">
        <v>98</v>
      </c>
      <c r="U58" s="45" t="s">
        <v>1713</v>
      </c>
      <c r="V58" s="177" t="s">
        <v>1722</v>
      </c>
      <c r="W58" s="183">
        <v>16889915.292307694</v>
      </c>
      <c r="X58" s="184">
        <f t="shared" si="0"/>
        <v>17903.618152078372</v>
      </c>
      <c r="Y58" s="179">
        <v>16822.151347772415</v>
      </c>
      <c r="Z58" s="76">
        <v>16104.191805366379</v>
      </c>
      <c r="AA58" s="76">
        <v>18356.868708240792</v>
      </c>
      <c r="AB58" s="50">
        <v>17702.060425087555</v>
      </c>
      <c r="AC58" s="185">
        <f t="shared" si="1"/>
        <v>1081.4668043059573</v>
      </c>
      <c r="AD58" s="191">
        <v>0.26032660902977905</v>
      </c>
      <c r="AE58" s="187">
        <v>0.21998078770413065</v>
      </c>
      <c r="AF58" s="77"/>
      <c r="AH58" s="99"/>
    </row>
    <row r="59" spans="1:34" ht="30" customHeight="1" x14ac:dyDescent="0.15">
      <c r="A59" s="92"/>
      <c r="B59" s="44" t="s">
        <v>91</v>
      </c>
      <c r="C59" s="43">
        <v>54</v>
      </c>
      <c r="D59" s="137" t="s">
        <v>243</v>
      </c>
      <c r="E59" s="45" t="s">
        <v>107</v>
      </c>
      <c r="F59" s="46" t="s">
        <v>244</v>
      </c>
      <c r="G59" s="144" t="s">
        <v>105</v>
      </c>
      <c r="H59" s="135">
        <v>2001</v>
      </c>
      <c r="I59" s="146">
        <v>1980</v>
      </c>
      <c r="J59" s="48">
        <v>784.05</v>
      </c>
      <c r="K59" s="140" t="s">
        <v>96</v>
      </c>
      <c r="L59" s="135">
        <v>2</v>
      </c>
      <c r="M59" s="145"/>
      <c r="N59" s="49" t="s">
        <v>228</v>
      </c>
      <c r="O59" s="142" t="s">
        <v>97</v>
      </c>
      <c r="P59" s="50">
        <v>23056.330963978948</v>
      </c>
      <c r="Q59" s="90">
        <v>0.32242211064797838</v>
      </c>
      <c r="R59" s="143">
        <v>812.32</v>
      </c>
      <c r="S59" s="45"/>
      <c r="T59" s="45" t="s">
        <v>98</v>
      </c>
      <c r="U59" s="45" t="s">
        <v>1713</v>
      </c>
      <c r="V59" s="177" t="s">
        <v>1723</v>
      </c>
      <c r="W59" s="183">
        <v>18077316.292307694</v>
      </c>
      <c r="X59" s="184">
        <f t="shared" si="0"/>
        <v>23056.330963978948</v>
      </c>
      <c r="Y59" s="179">
        <v>26070.102848621311</v>
      </c>
      <c r="Z59" s="76">
        <v>48845.636713661806</v>
      </c>
      <c r="AA59" s="76">
        <v>26002.308273681778</v>
      </c>
      <c r="AB59" s="50">
        <v>22309.944217612519</v>
      </c>
      <c r="AC59" s="185">
        <f t="shared" si="1"/>
        <v>-3013.7718846423631</v>
      </c>
      <c r="AD59" s="191">
        <v>0.32242211064797838</v>
      </c>
      <c r="AE59" s="187">
        <v>0.32383842581672079</v>
      </c>
      <c r="AF59" s="77"/>
      <c r="AH59" s="99"/>
    </row>
    <row r="60" spans="1:34" ht="30" customHeight="1" x14ac:dyDescent="0.15">
      <c r="A60" s="92"/>
      <c r="B60" s="44" t="s">
        <v>91</v>
      </c>
      <c r="C60" s="43">
        <v>55</v>
      </c>
      <c r="D60" s="137" t="s">
        <v>245</v>
      </c>
      <c r="E60" s="45" t="s">
        <v>107</v>
      </c>
      <c r="F60" s="46" t="s">
        <v>246</v>
      </c>
      <c r="G60" s="144" t="s">
        <v>95</v>
      </c>
      <c r="H60" s="135">
        <v>1981</v>
      </c>
      <c r="I60" s="146">
        <v>1981</v>
      </c>
      <c r="J60" s="48">
        <v>748.6</v>
      </c>
      <c r="K60" s="140" t="s">
        <v>96</v>
      </c>
      <c r="L60" s="135">
        <v>1</v>
      </c>
      <c r="M60" s="145"/>
      <c r="N60" s="49" t="s">
        <v>97</v>
      </c>
      <c r="O60" s="142" t="s">
        <v>97</v>
      </c>
      <c r="P60" s="50">
        <v>68232.992642676574</v>
      </c>
      <c r="Q60" s="90">
        <v>0.28856705280958922</v>
      </c>
      <c r="R60" s="143">
        <v>3877.35</v>
      </c>
      <c r="S60" s="45"/>
      <c r="T60" s="45" t="s">
        <v>98</v>
      </c>
      <c r="U60" s="45" t="s">
        <v>1713</v>
      </c>
      <c r="V60" s="177" t="s">
        <v>1724</v>
      </c>
      <c r="W60" s="183">
        <v>51079218.29230769</v>
      </c>
      <c r="X60" s="184">
        <f t="shared" si="0"/>
        <v>68232.992642676574</v>
      </c>
      <c r="Y60" s="179">
        <v>17878.8780903841</v>
      </c>
      <c r="Z60" s="76">
        <v>16621.487396936325</v>
      </c>
      <c r="AA60" s="76">
        <v>22408.187018407956</v>
      </c>
      <c r="AB60" s="50">
        <v>21772.362762248322</v>
      </c>
      <c r="AC60" s="185">
        <f t="shared" si="1"/>
        <v>50354.114552292478</v>
      </c>
      <c r="AD60" s="191">
        <v>0.28856705280958922</v>
      </c>
      <c r="AE60" s="187">
        <v>0.27209004527251235</v>
      </c>
      <c r="AF60" s="77"/>
      <c r="AH60" s="99"/>
    </row>
    <row r="61" spans="1:34" ht="30" customHeight="1" x14ac:dyDescent="0.15">
      <c r="A61" s="92"/>
      <c r="B61" s="44" t="s">
        <v>91</v>
      </c>
      <c r="C61" s="43">
        <v>56</v>
      </c>
      <c r="D61" s="137" t="s">
        <v>247</v>
      </c>
      <c r="E61" s="45" t="s">
        <v>107</v>
      </c>
      <c r="F61" s="46" t="s">
        <v>248</v>
      </c>
      <c r="G61" s="144" t="s">
        <v>95</v>
      </c>
      <c r="H61" s="135">
        <v>1985</v>
      </c>
      <c r="I61" s="146">
        <v>1985</v>
      </c>
      <c r="J61" s="48">
        <v>766.88</v>
      </c>
      <c r="K61" s="140" t="s">
        <v>96</v>
      </c>
      <c r="L61" s="135">
        <v>1</v>
      </c>
      <c r="M61" s="145"/>
      <c r="N61" s="49" t="s">
        <v>97</v>
      </c>
      <c r="O61" s="142" t="s">
        <v>97</v>
      </c>
      <c r="P61" s="50">
        <v>20910.164944069078</v>
      </c>
      <c r="Q61" s="90">
        <v>0.43029721955896455</v>
      </c>
      <c r="R61" s="143">
        <v>3057.42</v>
      </c>
      <c r="S61" s="45"/>
      <c r="T61" s="45" t="s">
        <v>98</v>
      </c>
      <c r="U61" s="45" t="s">
        <v>1713</v>
      </c>
      <c r="V61" s="177" t="s">
        <v>1725</v>
      </c>
      <c r="W61" s="183">
        <v>16035587.292307694</v>
      </c>
      <c r="X61" s="184">
        <f t="shared" si="0"/>
        <v>20910.164944069078</v>
      </c>
      <c r="Y61" s="179">
        <v>21529.661926848446</v>
      </c>
      <c r="Z61" s="76">
        <v>20081.277990489431</v>
      </c>
      <c r="AA61" s="76">
        <v>25669.388694424419</v>
      </c>
      <c r="AB61" s="50">
        <v>25437.001569762015</v>
      </c>
      <c r="AC61" s="185">
        <f t="shared" si="1"/>
        <v>-619.49698277936841</v>
      </c>
      <c r="AD61" s="191">
        <v>0.43029721955896455</v>
      </c>
      <c r="AE61" s="187">
        <v>0.4555401626769367</v>
      </c>
      <c r="AF61" s="77"/>
      <c r="AH61" s="99"/>
    </row>
    <row r="62" spans="1:34" ht="30" customHeight="1" x14ac:dyDescent="0.15">
      <c r="A62" s="92"/>
      <c r="B62" s="44" t="s">
        <v>91</v>
      </c>
      <c r="C62" s="43">
        <v>57</v>
      </c>
      <c r="D62" s="137" t="s">
        <v>249</v>
      </c>
      <c r="E62" s="45" t="s">
        <v>107</v>
      </c>
      <c r="F62" s="46" t="s">
        <v>250</v>
      </c>
      <c r="G62" s="144" t="s">
        <v>122</v>
      </c>
      <c r="H62" s="135">
        <v>1992</v>
      </c>
      <c r="I62" s="146">
        <v>1992</v>
      </c>
      <c r="J62" s="48">
        <v>203.01</v>
      </c>
      <c r="K62" s="140" t="s">
        <v>96</v>
      </c>
      <c r="L62" s="135">
        <v>1</v>
      </c>
      <c r="M62" s="145"/>
      <c r="N62" s="49" t="s">
        <v>123</v>
      </c>
      <c r="O62" s="142" t="s">
        <v>97</v>
      </c>
      <c r="P62" s="50">
        <v>2499.3990443820503</v>
      </c>
      <c r="Q62" s="90">
        <v>0.48563218390804597</v>
      </c>
      <c r="R62" s="143">
        <v>1033.73</v>
      </c>
      <c r="S62" s="45"/>
      <c r="T62" s="45" t="s">
        <v>98</v>
      </c>
      <c r="U62" s="45" t="s">
        <v>217</v>
      </c>
      <c r="V62" s="177" t="s">
        <v>1726</v>
      </c>
      <c r="W62" s="183">
        <v>507403</v>
      </c>
      <c r="X62" s="184">
        <f t="shared" si="0"/>
        <v>2499.3990443820503</v>
      </c>
      <c r="Y62" s="179">
        <v>3996.4780060095563</v>
      </c>
      <c r="Z62" s="76">
        <v>3690.2221565440127</v>
      </c>
      <c r="AA62" s="76">
        <v>2922.1171370868433</v>
      </c>
      <c r="AB62" s="50">
        <v>2732.8111915669178</v>
      </c>
      <c r="AC62" s="185">
        <f t="shared" si="1"/>
        <v>-1497.078961627506</v>
      </c>
      <c r="AD62" s="191">
        <v>0.48563218390804597</v>
      </c>
      <c r="AE62" s="187">
        <v>0.50724637681159424</v>
      </c>
      <c r="AF62" s="77"/>
      <c r="AH62" s="99"/>
    </row>
    <row r="63" spans="1:34" s="51" customFormat="1" ht="45" customHeight="1" x14ac:dyDescent="0.15">
      <c r="A63" s="92"/>
      <c r="B63" s="44" t="s">
        <v>91</v>
      </c>
      <c r="C63" s="43">
        <v>58</v>
      </c>
      <c r="D63" s="137" t="s">
        <v>251</v>
      </c>
      <c r="E63" s="45" t="s">
        <v>107</v>
      </c>
      <c r="F63" s="46" t="s">
        <v>144</v>
      </c>
      <c r="G63" s="144" t="s">
        <v>122</v>
      </c>
      <c r="H63" s="135">
        <v>1997</v>
      </c>
      <c r="I63" s="139">
        <v>1997</v>
      </c>
      <c r="J63" s="48"/>
      <c r="K63" s="140" t="s">
        <v>96</v>
      </c>
      <c r="L63" s="135">
        <v>1</v>
      </c>
      <c r="M63" s="145"/>
      <c r="N63" s="49" t="s">
        <v>97</v>
      </c>
      <c r="O63" s="142" t="s">
        <v>97</v>
      </c>
      <c r="P63" s="50"/>
      <c r="Q63" s="149"/>
      <c r="R63" s="143"/>
      <c r="S63" s="45" t="s">
        <v>252</v>
      </c>
      <c r="T63" s="45" t="s">
        <v>253</v>
      </c>
      <c r="U63" s="45" t="s">
        <v>217</v>
      </c>
      <c r="V63" s="177" t="s">
        <v>1728</v>
      </c>
      <c r="W63" s="183">
        <v>0</v>
      </c>
      <c r="X63" s="184"/>
      <c r="Y63" s="179"/>
      <c r="Z63" s="76" t="e">
        <v>#DIV/0!</v>
      </c>
      <c r="AA63" s="76" t="e">
        <v>#DIV/0!</v>
      </c>
      <c r="AB63" s="50" t="e">
        <v>#DIV/0!</v>
      </c>
      <c r="AC63" s="185">
        <f t="shared" si="1"/>
        <v>0</v>
      </c>
      <c r="AD63" s="191"/>
      <c r="AE63" s="187" t="e">
        <v>#N/A</v>
      </c>
      <c r="AF63" s="77"/>
      <c r="AG63" s="81"/>
      <c r="AH63" s="99"/>
    </row>
    <row r="64" spans="1:34" ht="38.25" customHeight="1" x14ac:dyDescent="0.15">
      <c r="A64" s="92"/>
      <c r="B64" s="44" t="s">
        <v>91</v>
      </c>
      <c r="C64" s="43">
        <v>59</v>
      </c>
      <c r="D64" s="137" t="s">
        <v>254</v>
      </c>
      <c r="E64" s="45" t="s">
        <v>111</v>
      </c>
      <c r="F64" s="46" t="s">
        <v>3139</v>
      </c>
      <c r="G64" s="144" t="s">
        <v>95</v>
      </c>
      <c r="H64" s="135">
        <v>1983</v>
      </c>
      <c r="I64" s="146">
        <v>1983</v>
      </c>
      <c r="J64" s="48">
        <f>749.92-181.5-26</f>
        <v>542.41999999999996</v>
      </c>
      <c r="K64" s="140" t="s">
        <v>96</v>
      </c>
      <c r="L64" s="135">
        <v>1</v>
      </c>
      <c r="M64" s="145"/>
      <c r="N64" s="49" t="s">
        <v>97</v>
      </c>
      <c r="O64" s="142" t="s">
        <v>97</v>
      </c>
      <c r="P64" s="50">
        <v>26811.086044592186</v>
      </c>
      <c r="Q64" s="90">
        <v>0.31194567813064927</v>
      </c>
      <c r="R64" s="143">
        <v>2352</v>
      </c>
      <c r="S64" s="45" t="s">
        <v>255</v>
      </c>
      <c r="T64" s="45" t="s">
        <v>98</v>
      </c>
      <c r="U64" s="45" t="s">
        <v>1713</v>
      </c>
      <c r="V64" s="177" t="s">
        <v>1730</v>
      </c>
      <c r="W64" s="183">
        <v>14542869.292307694</v>
      </c>
      <c r="X64" s="184">
        <f t="shared" si="0"/>
        <v>26811.086044592186</v>
      </c>
      <c r="Y64" s="179">
        <v>31322.888423106706</v>
      </c>
      <c r="Z64" s="76">
        <v>21110.018925088556</v>
      </c>
      <c r="AA64" s="76">
        <v>27023.114564323216</v>
      </c>
      <c r="AB64" s="50">
        <v>27016.145724381651</v>
      </c>
      <c r="AC64" s="185">
        <f t="shared" si="1"/>
        <v>-4511.8023785145197</v>
      </c>
      <c r="AD64" s="191">
        <v>0.31194567813064927</v>
      </c>
      <c r="AE64" s="187">
        <v>0.27050912584053799</v>
      </c>
      <c r="AF64" s="77"/>
      <c r="AH64" s="99"/>
    </row>
    <row r="65" spans="1:34" ht="38.25" customHeight="1" x14ac:dyDescent="0.15">
      <c r="A65" s="92"/>
      <c r="B65" s="44" t="s">
        <v>91</v>
      </c>
      <c r="C65" s="43">
        <v>60</v>
      </c>
      <c r="D65" s="137" t="s">
        <v>256</v>
      </c>
      <c r="E65" s="45" t="s">
        <v>111</v>
      </c>
      <c r="F65" s="46" t="s">
        <v>257</v>
      </c>
      <c r="G65" s="144" t="s">
        <v>122</v>
      </c>
      <c r="H65" s="135">
        <v>1967</v>
      </c>
      <c r="I65" s="146">
        <v>1967</v>
      </c>
      <c r="J65" s="48">
        <f>365.87</f>
        <v>365.87</v>
      </c>
      <c r="K65" s="140" t="s">
        <v>96</v>
      </c>
      <c r="L65" s="135">
        <v>1</v>
      </c>
      <c r="M65" s="145"/>
      <c r="N65" s="49" t="s">
        <v>123</v>
      </c>
      <c r="O65" s="142"/>
      <c r="P65" s="50">
        <v>2477.5630688495912</v>
      </c>
      <c r="Q65" s="90">
        <v>5.7984233308243253E-2</v>
      </c>
      <c r="R65" s="143">
        <v>858.88</v>
      </c>
      <c r="S65" s="45" t="s">
        <v>3092</v>
      </c>
      <c r="T65" s="45" t="s">
        <v>98</v>
      </c>
      <c r="U65" s="45" t="s">
        <v>1713</v>
      </c>
      <c r="V65" s="177" t="s">
        <v>1731</v>
      </c>
      <c r="W65" s="183">
        <v>906466</v>
      </c>
      <c r="X65" s="184">
        <f t="shared" si="0"/>
        <v>2477.5630688495912</v>
      </c>
      <c r="Y65" s="179">
        <v>3976.294858829639</v>
      </c>
      <c r="Z65" s="76">
        <v>3160.882280591467</v>
      </c>
      <c r="AA65" s="76">
        <v>2409.2136551234044</v>
      </c>
      <c r="AB65" s="50">
        <v>2143.8953726733539</v>
      </c>
      <c r="AC65" s="185">
        <f t="shared" si="1"/>
        <v>-1498.7317899800478</v>
      </c>
      <c r="AD65" s="191">
        <v>5.7984233308243253E-2</v>
      </c>
      <c r="AE65" s="187">
        <v>0.16234390009606148</v>
      </c>
      <c r="AF65" s="77"/>
      <c r="AH65" s="99"/>
    </row>
    <row r="66" spans="1:34" ht="30" customHeight="1" x14ac:dyDescent="0.15">
      <c r="A66" s="92"/>
      <c r="B66" s="44" t="s">
        <v>91</v>
      </c>
      <c r="C66" s="43">
        <v>61</v>
      </c>
      <c r="D66" s="137" t="s">
        <v>258</v>
      </c>
      <c r="E66" s="45" t="s">
        <v>111</v>
      </c>
      <c r="F66" s="46" t="s">
        <v>259</v>
      </c>
      <c r="G66" s="144" t="s">
        <v>95</v>
      </c>
      <c r="H66" s="135">
        <v>1992</v>
      </c>
      <c r="I66" s="146">
        <v>1992</v>
      </c>
      <c r="J66" s="48">
        <v>466.75</v>
      </c>
      <c r="K66" s="140" t="s">
        <v>96</v>
      </c>
      <c r="L66" s="135">
        <v>1</v>
      </c>
      <c r="M66" s="145"/>
      <c r="N66" s="49" t="s">
        <v>97</v>
      </c>
      <c r="O66" s="142" t="s">
        <v>97</v>
      </c>
      <c r="P66" s="50">
        <v>29648.789056899182</v>
      </c>
      <c r="Q66" s="90">
        <v>0.40472779369627504</v>
      </c>
      <c r="R66" s="143">
        <v>2640</v>
      </c>
      <c r="S66" s="45"/>
      <c r="T66" s="45" t="s">
        <v>98</v>
      </c>
      <c r="U66" s="45" t="s">
        <v>1713</v>
      </c>
      <c r="V66" s="177" t="s">
        <v>1732</v>
      </c>
      <c r="W66" s="183">
        <v>13838572.292307694</v>
      </c>
      <c r="X66" s="184">
        <f t="shared" si="0"/>
        <v>29648.789056899182</v>
      </c>
      <c r="Y66" s="179">
        <v>30688.728738000082</v>
      </c>
      <c r="Z66" s="76">
        <v>29513.182870272729</v>
      </c>
      <c r="AA66" s="76">
        <v>33229.823566533378</v>
      </c>
      <c r="AB66" s="50">
        <v>32712.458205322419</v>
      </c>
      <c r="AC66" s="185">
        <f t="shared" si="1"/>
        <v>-1039.9396811008992</v>
      </c>
      <c r="AD66" s="191">
        <v>0.40472779369627504</v>
      </c>
      <c r="AE66" s="187">
        <v>0.42603266090297792</v>
      </c>
      <c r="AF66" s="77"/>
      <c r="AH66" s="99"/>
    </row>
    <row r="67" spans="1:34" ht="30" customHeight="1" x14ac:dyDescent="0.15">
      <c r="A67" s="92"/>
      <c r="B67" s="44" t="s">
        <v>91</v>
      </c>
      <c r="C67" s="43">
        <v>62</v>
      </c>
      <c r="D67" s="137" t="s">
        <v>260</v>
      </c>
      <c r="E67" s="45" t="s">
        <v>129</v>
      </c>
      <c r="F67" s="46" t="s">
        <v>261</v>
      </c>
      <c r="G67" s="144" t="s">
        <v>95</v>
      </c>
      <c r="H67" s="135">
        <v>1978</v>
      </c>
      <c r="I67" s="146">
        <v>1978</v>
      </c>
      <c r="J67" s="48">
        <v>736.52</v>
      </c>
      <c r="K67" s="140" t="s">
        <v>96</v>
      </c>
      <c r="L67" s="135">
        <v>2</v>
      </c>
      <c r="M67" s="145"/>
      <c r="N67" s="49" t="s">
        <v>228</v>
      </c>
      <c r="O67" s="142" t="s">
        <v>97</v>
      </c>
      <c r="P67" s="50">
        <v>21174.192543729558</v>
      </c>
      <c r="Q67" s="90">
        <v>0.40039079102768832</v>
      </c>
      <c r="R67" s="143">
        <v>1499.43</v>
      </c>
      <c r="S67" s="45"/>
      <c r="T67" s="45" t="s">
        <v>98</v>
      </c>
      <c r="U67" s="45" t="s">
        <v>1713</v>
      </c>
      <c r="V67" s="177" t="s">
        <v>1733</v>
      </c>
      <c r="W67" s="183">
        <v>15595216.292307694</v>
      </c>
      <c r="X67" s="184">
        <f t="shared" si="0"/>
        <v>21174.192543729558</v>
      </c>
      <c r="Y67" s="179">
        <v>18554.881250287213</v>
      </c>
      <c r="Z67" s="76">
        <v>17260.493218577274</v>
      </c>
      <c r="AA67" s="76">
        <v>22295.997124287456</v>
      </c>
      <c r="AB67" s="50">
        <v>21581.909199776102</v>
      </c>
      <c r="AC67" s="185">
        <f t="shared" si="1"/>
        <v>2619.3112934423443</v>
      </c>
      <c r="AD67" s="191">
        <v>0.40039079102768832</v>
      </c>
      <c r="AE67" s="187">
        <v>0.27785063905607699</v>
      </c>
      <c r="AF67" s="77"/>
      <c r="AH67" s="99"/>
    </row>
    <row r="68" spans="1:34" ht="30" customHeight="1" x14ac:dyDescent="0.15">
      <c r="A68" s="92"/>
      <c r="B68" s="44" t="s">
        <v>91</v>
      </c>
      <c r="C68" s="43">
        <v>63</v>
      </c>
      <c r="D68" s="137" t="s">
        <v>262</v>
      </c>
      <c r="E68" s="45" t="s">
        <v>129</v>
      </c>
      <c r="F68" s="46" t="s">
        <v>263</v>
      </c>
      <c r="G68" s="144" t="s">
        <v>95</v>
      </c>
      <c r="H68" s="135">
        <v>1997</v>
      </c>
      <c r="I68" s="146">
        <v>1986</v>
      </c>
      <c r="J68" s="48">
        <v>501.96999999999997</v>
      </c>
      <c r="K68" s="140" t="s">
        <v>96</v>
      </c>
      <c r="L68" s="135">
        <v>1</v>
      </c>
      <c r="M68" s="145"/>
      <c r="N68" s="49" t="s">
        <v>97</v>
      </c>
      <c r="O68" s="142" t="s">
        <v>97</v>
      </c>
      <c r="P68" s="50">
        <v>26422.541770041425</v>
      </c>
      <c r="Q68" s="90">
        <v>0.40612107179224421</v>
      </c>
      <c r="R68" s="143">
        <v>958.99</v>
      </c>
      <c r="S68" s="45"/>
      <c r="T68" s="45" t="s">
        <v>98</v>
      </c>
      <c r="U68" s="45" t="s">
        <v>1713</v>
      </c>
      <c r="V68" s="177" t="s">
        <v>1734</v>
      </c>
      <c r="W68" s="183">
        <v>13263323.292307694</v>
      </c>
      <c r="X68" s="184">
        <f t="shared" si="0"/>
        <v>26422.541770041425</v>
      </c>
      <c r="Y68" s="179">
        <v>24817.282185113727</v>
      </c>
      <c r="Z68" s="76">
        <v>28956.522233094678</v>
      </c>
      <c r="AA68" s="76">
        <v>30794.288108811677</v>
      </c>
      <c r="AB68" s="50">
        <v>29255.072541823407</v>
      </c>
      <c r="AC68" s="185">
        <f t="shared" si="1"/>
        <v>1605.2595849276986</v>
      </c>
      <c r="AD68" s="191">
        <v>0.40612107179224421</v>
      </c>
      <c r="AE68" s="187">
        <v>0.33379382023821885</v>
      </c>
      <c r="AF68" s="77"/>
      <c r="AH68" s="99"/>
    </row>
    <row r="69" spans="1:34" ht="30" customHeight="1" x14ac:dyDescent="0.15">
      <c r="A69" s="92"/>
      <c r="B69" s="44" t="s">
        <v>91</v>
      </c>
      <c r="C69" s="43">
        <v>64</v>
      </c>
      <c r="D69" s="137" t="s">
        <v>264</v>
      </c>
      <c r="E69" s="45" t="s">
        <v>129</v>
      </c>
      <c r="F69" s="46" t="s">
        <v>265</v>
      </c>
      <c r="G69" s="144" t="s">
        <v>95</v>
      </c>
      <c r="H69" s="135">
        <v>1990</v>
      </c>
      <c r="I69" s="146">
        <v>1990</v>
      </c>
      <c r="J69" s="48">
        <v>480.03</v>
      </c>
      <c r="K69" s="140" t="s">
        <v>96</v>
      </c>
      <c r="L69" s="135">
        <v>1</v>
      </c>
      <c r="M69" s="145"/>
      <c r="N69" s="49" t="s">
        <v>97</v>
      </c>
      <c r="O69" s="142" t="s">
        <v>97</v>
      </c>
      <c r="P69" s="50">
        <v>28528.032190295802</v>
      </c>
      <c r="Q69" s="90">
        <v>0.48646821468614598</v>
      </c>
      <c r="R69" s="143">
        <v>2298.81</v>
      </c>
      <c r="S69" s="45"/>
      <c r="T69" s="45" t="s">
        <v>98</v>
      </c>
      <c r="U69" s="45" t="s">
        <v>1713</v>
      </c>
      <c r="V69" s="177" t="s">
        <v>1735</v>
      </c>
      <c r="W69" s="183">
        <v>13694311.292307694</v>
      </c>
      <c r="X69" s="184">
        <f t="shared" si="0"/>
        <v>28528.032190295802</v>
      </c>
      <c r="Y69" s="179">
        <v>26493.671517325038</v>
      </c>
      <c r="Z69" s="76">
        <v>24031.8448125045</v>
      </c>
      <c r="AA69" s="76">
        <v>31800.762039831257</v>
      </c>
      <c r="AB69" s="50">
        <v>30827.549869422943</v>
      </c>
      <c r="AC69" s="185">
        <f t="shared" si="1"/>
        <v>2034.3606729707644</v>
      </c>
      <c r="AD69" s="191">
        <v>0.48646821468614598</v>
      </c>
      <c r="AE69" s="187">
        <v>0.46201626016260156</v>
      </c>
      <c r="AF69" s="77"/>
      <c r="AH69" s="99"/>
    </row>
    <row r="70" spans="1:34" s="51" customFormat="1" ht="30" customHeight="1" x14ac:dyDescent="0.15">
      <c r="A70" s="92"/>
      <c r="B70" s="44" t="s">
        <v>91</v>
      </c>
      <c r="C70" s="43">
        <v>65</v>
      </c>
      <c r="D70" s="137" t="s">
        <v>266</v>
      </c>
      <c r="E70" s="45" t="s">
        <v>156</v>
      </c>
      <c r="F70" s="46" t="s">
        <v>267</v>
      </c>
      <c r="G70" s="144" t="s">
        <v>95</v>
      </c>
      <c r="H70" s="135">
        <v>1992</v>
      </c>
      <c r="I70" s="146">
        <v>1991</v>
      </c>
      <c r="J70" s="48"/>
      <c r="K70" s="140" t="s">
        <v>96</v>
      </c>
      <c r="L70" s="135">
        <v>2</v>
      </c>
      <c r="M70" s="145"/>
      <c r="N70" s="49" t="s">
        <v>97</v>
      </c>
      <c r="O70" s="142" t="s">
        <v>97</v>
      </c>
      <c r="P70" s="50"/>
      <c r="Q70" s="149"/>
      <c r="R70" s="143"/>
      <c r="S70" s="45" t="s">
        <v>268</v>
      </c>
      <c r="T70" s="45" t="s">
        <v>269</v>
      </c>
      <c r="U70" s="45" t="s">
        <v>1713</v>
      </c>
      <c r="V70" s="177" t="s">
        <v>1736</v>
      </c>
      <c r="W70" s="183">
        <v>30631868.553846154</v>
      </c>
      <c r="X70" s="184"/>
      <c r="Y70" s="179"/>
      <c r="Z70" s="76" t="e">
        <v>#DIV/0!</v>
      </c>
      <c r="AA70" s="76" t="e">
        <v>#DIV/0!</v>
      </c>
      <c r="AB70" s="50" t="e">
        <v>#DIV/0!</v>
      </c>
      <c r="AC70" s="185">
        <f t="shared" si="1"/>
        <v>0</v>
      </c>
      <c r="AD70" s="191"/>
      <c r="AE70" s="187" t="e">
        <v>#N/A</v>
      </c>
      <c r="AF70" s="77"/>
      <c r="AG70" s="81"/>
      <c r="AH70" s="99"/>
    </row>
    <row r="71" spans="1:34" ht="30" customHeight="1" x14ac:dyDescent="0.15">
      <c r="A71" s="92"/>
      <c r="B71" s="44" t="s">
        <v>91</v>
      </c>
      <c r="C71" s="43">
        <v>66</v>
      </c>
      <c r="D71" s="137" t="s">
        <v>270</v>
      </c>
      <c r="E71" s="45" t="s">
        <v>156</v>
      </c>
      <c r="F71" s="46" t="s">
        <v>271</v>
      </c>
      <c r="G71" s="144" t="s">
        <v>95</v>
      </c>
      <c r="H71" s="135">
        <v>1970</v>
      </c>
      <c r="I71" s="146">
        <v>1964</v>
      </c>
      <c r="J71" s="48">
        <v>594.01</v>
      </c>
      <c r="K71" s="140" t="s">
        <v>96</v>
      </c>
      <c r="L71" s="135">
        <v>2</v>
      </c>
      <c r="M71" s="145"/>
      <c r="N71" s="142" t="s">
        <v>97</v>
      </c>
      <c r="O71" s="142" t="s">
        <v>97</v>
      </c>
      <c r="P71" s="50">
        <v>7347.9436373125036</v>
      </c>
      <c r="Q71" s="90">
        <v>0.22591606628970409</v>
      </c>
      <c r="R71" s="143">
        <v>2172.87</v>
      </c>
      <c r="S71" s="45"/>
      <c r="T71" s="45" t="s">
        <v>98</v>
      </c>
      <c r="U71" s="45" t="s">
        <v>1713</v>
      </c>
      <c r="V71" s="177" t="s">
        <v>1737</v>
      </c>
      <c r="W71" s="183">
        <v>4364752</v>
      </c>
      <c r="X71" s="184">
        <f t="shared" ref="X71:X132" si="2">W71/J71</f>
        <v>7347.9436373125036</v>
      </c>
      <c r="Y71" s="179">
        <v>8712.6395178532348</v>
      </c>
      <c r="Z71" s="76">
        <v>23696.774465076345</v>
      </c>
      <c r="AA71" s="76">
        <v>7769.5510176596354</v>
      </c>
      <c r="AB71" s="50">
        <v>6382.7095551693474</v>
      </c>
      <c r="AC71" s="185">
        <f t="shared" ref="AC71:AC134" si="3">P71-Y71</f>
        <v>-1364.6958805407312</v>
      </c>
      <c r="AD71" s="191">
        <v>0.22591606628970409</v>
      </c>
      <c r="AE71" s="187">
        <v>0.1837156048792899</v>
      </c>
      <c r="AF71" s="77" t="s">
        <v>2551</v>
      </c>
      <c r="AH71" s="99"/>
    </row>
    <row r="72" spans="1:34" ht="30" customHeight="1" x14ac:dyDescent="0.15">
      <c r="A72" s="92"/>
      <c r="B72" s="44" t="s">
        <v>91</v>
      </c>
      <c r="C72" s="43">
        <v>67</v>
      </c>
      <c r="D72" s="137" t="s">
        <v>272</v>
      </c>
      <c r="E72" s="45" t="s">
        <v>156</v>
      </c>
      <c r="F72" s="46" t="s">
        <v>273</v>
      </c>
      <c r="G72" s="144" t="s">
        <v>95</v>
      </c>
      <c r="H72" s="135">
        <v>1980</v>
      </c>
      <c r="I72" s="146">
        <v>1980</v>
      </c>
      <c r="J72" s="48">
        <v>449.14</v>
      </c>
      <c r="K72" s="140" t="s">
        <v>96</v>
      </c>
      <c r="L72" s="135">
        <v>2</v>
      </c>
      <c r="M72" s="145"/>
      <c r="N72" s="49" t="s">
        <v>228</v>
      </c>
      <c r="O72" s="142" t="s">
        <v>97</v>
      </c>
      <c r="P72" s="50">
        <v>28144.545781510653</v>
      </c>
      <c r="Q72" s="90">
        <v>0.37933526011560698</v>
      </c>
      <c r="R72" s="143">
        <v>1882</v>
      </c>
      <c r="S72" s="45"/>
      <c r="T72" s="45" t="s">
        <v>274</v>
      </c>
      <c r="U72" s="45" t="s">
        <v>1713</v>
      </c>
      <c r="V72" s="177" t="s">
        <v>1738</v>
      </c>
      <c r="W72" s="183">
        <v>12640841.292307694</v>
      </c>
      <c r="X72" s="184">
        <f t="shared" si="2"/>
        <v>28144.545781510653</v>
      </c>
      <c r="Y72" s="179">
        <v>27775.295316519434</v>
      </c>
      <c r="Z72" s="76">
        <v>23578.796066586219</v>
      </c>
      <c r="AA72" s="76">
        <v>31386.288912099117</v>
      </c>
      <c r="AB72" s="50">
        <v>31651.034786078049</v>
      </c>
      <c r="AC72" s="185">
        <f t="shared" si="3"/>
        <v>369.25046499121891</v>
      </c>
      <c r="AD72" s="191">
        <v>0.37933526011560698</v>
      </c>
      <c r="AE72" s="187">
        <v>0.3564700781544925</v>
      </c>
      <c r="AF72" s="77"/>
      <c r="AH72" s="99"/>
    </row>
    <row r="73" spans="1:34" s="51" customFormat="1" ht="30" customHeight="1" x14ac:dyDescent="0.15">
      <c r="A73" s="92"/>
      <c r="B73" s="44" t="s">
        <v>91</v>
      </c>
      <c r="C73" s="43">
        <v>68</v>
      </c>
      <c r="D73" s="137" t="s">
        <v>275</v>
      </c>
      <c r="E73" s="45" t="s">
        <v>156</v>
      </c>
      <c r="F73" s="46" t="s">
        <v>276</v>
      </c>
      <c r="G73" s="144" t="s">
        <v>95</v>
      </c>
      <c r="H73" s="135">
        <v>1981</v>
      </c>
      <c r="I73" s="146">
        <v>1981</v>
      </c>
      <c r="J73" s="48">
        <v>459.13</v>
      </c>
      <c r="K73" s="140" t="s">
        <v>96</v>
      </c>
      <c r="L73" s="135">
        <v>2</v>
      </c>
      <c r="M73" s="145"/>
      <c r="N73" s="49" t="s">
        <v>97</v>
      </c>
      <c r="O73" s="142" t="s">
        <v>97</v>
      </c>
      <c r="P73" s="50">
        <v>28767.698238641984</v>
      </c>
      <c r="Q73" s="90">
        <v>0.26919554753548786</v>
      </c>
      <c r="R73" s="143">
        <v>1557</v>
      </c>
      <c r="S73" s="45"/>
      <c r="T73" s="45" t="s">
        <v>98</v>
      </c>
      <c r="U73" s="45" t="s">
        <v>1713</v>
      </c>
      <c r="V73" s="177" t="s">
        <v>1739</v>
      </c>
      <c r="W73" s="183">
        <v>13208113.292307694</v>
      </c>
      <c r="X73" s="184">
        <f t="shared" si="2"/>
        <v>28767.698238641984</v>
      </c>
      <c r="Y73" s="179">
        <v>29453.621280381456</v>
      </c>
      <c r="Z73" s="76">
        <v>27805.910015347577</v>
      </c>
      <c r="AA73" s="76">
        <v>31103.782810925441</v>
      </c>
      <c r="AB73" s="50">
        <v>30298.31804460413</v>
      </c>
      <c r="AC73" s="185">
        <f t="shared" si="3"/>
        <v>-685.92304173947196</v>
      </c>
      <c r="AD73" s="191">
        <v>0.26919554753548786</v>
      </c>
      <c r="AE73" s="187">
        <v>0.25212829609328519</v>
      </c>
      <c r="AF73" s="77"/>
      <c r="AG73" s="81"/>
      <c r="AH73" s="99"/>
    </row>
    <row r="74" spans="1:34" ht="30" customHeight="1" x14ac:dyDescent="0.15">
      <c r="A74" s="92"/>
      <c r="B74" s="44" t="s">
        <v>91</v>
      </c>
      <c r="C74" s="43">
        <v>69</v>
      </c>
      <c r="D74" s="137" t="s">
        <v>277</v>
      </c>
      <c r="E74" s="45" t="s">
        <v>156</v>
      </c>
      <c r="F74" s="46" t="s">
        <v>3140</v>
      </c>
      <c r="G74" s="144" t="s">
        <v>95</v>
      </c>
      <c r="H74" s="135">
        <v>1984</v>
      </c>
      <c r="I74" s="146">
        <v>1984</v>
      </c>
      <c r="J74" s="48">
        <v>470.03000000000003</v>
      </c>
      <c r="K74" s="140" t="s">
        <v>96</v>
      </c>
      <c r="L74" s="135">
        <v>1</v>
      </c>
      <c r="M74" s="145"/>
      <c r="N74" s="49" t="s">
        <v>97</v>
      </c>
      <c r="O74" s="142" t="s">
        <v>97</v>
      </c>
      <c r="P74" s="50">
        <v>25067.04740613938</v>
      </c>
      <c r="Q74" s="90">
        <v>0.2021072796934866</v>
      </c>
      <c r="R74" s="143">
        <v>1394.95</v>
      </c>
      <c r="S74" s="45"/>
      <c r="T74" s="45" t="s">
        <v>98</v>
      </c>
      <c r="U74" s="45" t="s">
        <v>1713</v>
      </c>
      <c r="V74" s="177" t="s">
        <v>1740</v>
      </c>
      <c r="W74" s="183">
        <v>11782264.292307694</v>
      </c>
      <c r="X74" s="184">
        <f t="shared" si="2"/>
        <v>25067.04740613938</v>
      </c>
      <c r="Y74" s="179">
        <v>23505.157412211</v>
      </c>
      <c r="Z74" s="76">
        <v>21624.816427348323</v>
      </c>
      <c r="AA74" s="76">
        <v>32460.612731060137</v>
      </c>
      <c r="AB74" s="50">
        <v>28499.731429523847</v>
      </c>
      <c r="AC74" s="185">
        <f t="shared" si="3"/>
        <v>1561.8899939283801</v>
      </c>
      <c r="AD74" s="191">
        <v>0.2021072796934866</v>
      </c>
      <c r="AE74" s="187">
        <v>0.20389048991354469</v>
      </c>
      <c r="AF74" s="77"/>
      <c r="AH74" s="99"/>
    </row>
    <row r="75" spans="1:34" s="51" customFormat="1" ht="30" customHeight="1" x14ac:dyDescent="0.15">
      <c r="A75" s="92"/>
      <c r="B75" s="44" t="s">
        <v>91</v>
      </c>
      <c r="C75" s="43">
        <v>70</v>
      </c>
      <c r="D75" s="137" t="s">
        <v>278</v>
      </c>
      <c r="E75" s="45" t="s">
        <v>156</v>
      </c>
      <c r="F75" s="46" t="s">
        <v>279</v>
      </c>
      <c r="G75" s="144" t="s">
        <v>122</v>
      </c>
      <c r="H75" s="135">
        <v>2001</v>
      </c>
      <c r="I75" s="146">
        <v>2001</v>
      </c>
      <c r="J75" s="48">
        <v>161.47999999999999</v>
      </c>
      <c r="K75" s="140" t="s">
        <v>96</v>
      </c>
      <c r="L75" s="135">
        <v>1</v>
      </c>
      <c r="M75" s="145"/>
      <c r="N75" s="49" t="s">
        <v>123</v>
      </c>
      <c r="O75" s="142"/>
      <c r="P75" s="50">
        <v>10691.980431013129</v>
      </c>
      <c r="Q75" s="90">
        <v>0.4265129682997118</v>
      </c>
      <c r="R75" s="143">
        <v>311.76</v>
      </c>
      <c r="S75" s="45"/>
      <c r="T75" s="45" t="s">
        <v>98</v>
      </c>
      <c r="U75" s="45" t="s">
        <v>1713</v>
      </c>
      <c r="V75" s="177" t="s">
        <v>1741</v>
      </c>
      <c r="W75" s="183">
        <v>1726541</v>
      </c>
      <c r="X75" s="184">
        <f t="shared" si="2"/>
        <v>10691.980431013129</v>
      </c>
      <c r="Y75" s="179">
        <v>11983.55214268021</v>
      </c>
      <c r="Z75" s="76">
        <v>12854.89224671786</v>
      </c>
      <c r="AA75" s="76">
        <v>11366.695566014369</v>
      </c>
      <c r="AB75" s="50">
        <v>10723.643794897202</v>
      </c>
      <c r="AC75" s="185">
        <f t="shared" si="3"/>
        <v>-1291.5717116670803</v>
      </c>
      <c r="AD75" s="191">
        <v>0.4265129682997118</v>
      </c>
      <c r="AE75" s="187">
        <v>0.37356321839080459</v>
      </c>
      <c r="AF75" s="77"/>
      <c r="AG75" s="81"/>
      <c r="AH75" s="99"/>
    </row>
    <row r="76" spans="1:34" ht="30" customHeight="1" x14ac:dyDescent="0.15">
      <c r="A76" s="92"/>
      <c r="B76" s="44" t="s">
        <v>91</v>
      </c>
      <c r="C76" s="43">
        <v>71</v>
      </c>
      <c r="D76" s="137" t="s">
        <v>280</v>
      </c>
      <c r="E76" s="45" t="s">
        <v>156</v>
      </c>
      <c r="F76" s="46" t="s">
        <v>281</v>
      </c>
      <c r="G76" s="144" t="s">
        <v>122</v>
      </c>
      <c r="H76" s="135">
        <v>1996</v>
      </c>
      <c r="I76" s="146">
        <v>1996</v>
      </c>
      <c r="J76" s="48">
        <v>259.7</v>
      </c>
      <c r="K76" s="140" t="s">
        <v>96</v>
      </c>
      <c r="L76" s="135">
        <v>1</v>
      </c>
      <c r="M76" s="145"/>
      <c r="N76" s="49" t="s">
        <v>123</v>
      </c>
      <c r="O76" s="142"/>
      <c r="P76" s="50">
        <v>9597.1890643049683</v>
      </c>
      <c r="Q76" s="90">
        <v>0.31123919308357351</v>
      </c>
      <c r="R76" s="143">
        <v>1914</v>
      </c>
      <c r="S76" s="45"/>
      <c r="T76" s="45" t="s">
        <v>98</v>
      </c>
      <c r="U76" s="45" t="s">
        <v>1713</v>
      </c>
      <c r="V76" s="177" t="s">
        <v>1742</v>
      </c>
      <c r="W76" s="183">
        <v>2492390</v>
      </c>
      <c r="X76" s="184">
        <f t="shared" si="2"/>
        <v>9597.1890643049683</v>
      </c>
      <c r="Y76" s="179">
        <v>5052.6761648055453</v>
      </c>
      <c r="Z76" s="76">
        <v>12547.685791297652</v>
      </c>
      <c r="AA76" s="76">
        <v>16705.995379283791</v>
      </c>
      <c r="AB76" s="50">
        <v>14216.65383134386</v>
      </c>
      <c r="AC76" s="185">
        <f t="shared" si="3"/>
        <v>4544.5128994994229</v>
      </c>
      <c r="AD76" s="191">
        <v>0.31123919308357351</v>
      </c>
      <c r="AE76" s="187">
        <v>0.2148997134670487</v>
      </c>
      <c r="AF76" s="77"/>
      <c r="AH76" s="99"/>
    </row>
    <row r="77" spans="1:34" s="51" customFormat="1" ht="30" customHeight="1" x14ac:dyDescent="0.15">
      <c r="A77" s="92"/>
      <c r="B77" s="44" t="s">
        <v>91</v>
      </c>
      <c r="C77" s="43">
        <v>72</v>
      </c>
      <c r="D77" s="137" t="s">
        <v>282</v>
      </c>
      <c r="E77" s="45" t="s">
        <v>115</v>
      </c>
      <c r="F77" s="46" t="s">
        <v>283</v>
      </c>
      <c r="G77" s="144" t="s">
        <v>95</v>
      </c>
      <c r="H77" s="135">
        <v>1987</v>
      </c>
      <c r="I77" s="146">
        <v>1965</v>
      </c>
      <c r="J77" s="48">
        <f>955.75-95</f>
        <v>860.75</v>
      </c>
      <c r="K77" s="140" t="s">
        <v>96</v>
      </c>
      <c r="L77" s="135">
        <v>1</v>
      </c>
      <c r="M77" s="145"/>
      <c r="N77" s="49" t="s">
        <v>97</v>
      </c>
      <c r="O77" s="142" t="s">
        <v>97</v>
      </c>
      <c r="P77" s="50">
        <v>19197.903706517125</v>
      </c>
      <c r="Q77" s="90">
        <v>0.18318554644203058</v>
      </c>
      <c r="R77" s="143">
        <v>2605.85</v>
      </c>
      <c r="S77" s="45" t="s">
        <v>284</v>
      </c>
      <c r="T77" s="45" t="s">
        <v>285</v>
      </c>
      <c r="U77" s="45" t="s">
        <v>1713</v>
      </c>
      <c r="V77" s="177" t="s">
        <v>1743</v>
      </c>
      <c r="W77" s="183">
        <v>16524595.615384616</v>
      </c>
      <c r="X77" s="184">
        <f t="shared" si="2"/>
        <v>19197.903706517125</v>
      </c>
      <c r="Y77" s="179">
        <v>19689.796018677807</v>
      </c>
      <c r="Z77" s="76">
        <v>17053.260333062062</v>
      </c>
      <c r="AA77" s="76">
        <v>21575.528030758345</v>
      </c>
      <c r="AB77" s="50">
        <v>21189.724025296393</v>
      </c>
      <c r="AC77" s="185">
        <f t="shared" si="3"/>
        <v>-491.8923121606822</v>
      </c>
      <c r="AD77" s="191">
        <v>0.18318554644203058</v>
      </c>
      <c r="AE77" s="187">
        <v>0.15033565043208244</v>
      </c>
      <c r="AF77" s="77"/>
      <c r="AG77" s="81"/>
      <c r="AH77" s="99"/>
    </row>
    <row r="78" spans="1:34" ht="30" customHeight="1" x14ac:dyDescent="0.15">
      <c r="A78" s="92"/>
      <c r="B78" s="44" t="s">
        <v>91</v>
      </c>
      <c r="C78" s="43">
        <v>73</v>
      </c>
      <c r="D78" s="137" t="s">
        <v>286</v>
      </c>
      <c r="E78" s="45" t="s">
        <v>115</v>
      </c>
      <c r="F78" s="46" t="s">
        <v>287</v>
      </c>
      <c r="G78" s="144" t="s">
        <v>122</v>
      </c>
      <c r="H78" s="135">
        <v>1995</v>
      </c>
      <c r="I78" s="146">
        <v>1995</v>
      </c>
      <c r="J78" s="48">
        <v>155.26</v>
      </c>
      <c r="K78" s="140" t="s">
        <v>96</v>
      </c>
      <c r="L78" s="135">
        <v>1</v>
      </c>
      <c r="M78" s="145"/>
      <c r="N78" s="49" t="s">
        <v>123</v>
      </c>
      <c r="O78" s="142"/>
      <c r="P78" s="50">
        <v>3446.9341749323717</v>
      </c>
      <c r="Q78" s="90">
        <v>0.10919540229885058</v>
      </c>
      <c r="R78" s="143">
        <v>638.43000000000006</v>
      </c>
      <c r="S78" s="45"/>
      <c r="T78" s="45" t="s">
        <v>98</v>
      </c>
      <c r="U78" s="45" t="s">
        <v>1713</v>
      </c>
      <c r="V78" s="177" t="s">
        <v>1744</v>
      </c>
      <c r="W78" s="183">
        <v>535171</v>
      </c>
      <c r="X78" s="184">
        <f t="shared" si="2"/>
        <v>3446.9341749323717</v>
      </c>
      <c r="Y78" s="179">
        <v>4140.081154192967</v>
      </c>
      <c r="Z78" s="76">
        <v>4122.1885868865129</v>
      </c>
      <c r="AA78" s="76">
        <v>9896.257889990984</v>
      </c>
      <c r="AB78" s="50">
        <v>11285.714285714286</v>
      </c>
      <c r="AC78" s="185">
        <f t="shared" si="3"/>
        <v>-693.14697926059534</v>
      </c>
      <c r="AD78" s="191">
        <v>0.10919540229885058</v>
      </c>
      <c r="AE78" s="187">
        <v>5.7636887608069162E-2</v>
      </c>
      <c r="AF78" s="77"/>
      <c r="AH78" s="99"/>
    </row>
    <row r="79" spans="1:34" ht="30" customHeight="1" x14ac:dyDescent="0.15">
      <c r="A79" s="92"/>
      <c r="B79" s="44" t="s">
        <v>91</v>
      </c>
      <c r="C79" s="43">
        <v>74</v>
      </c>
      <c r="D79" s="137" t="s">
        <v>288</v>
      </c>
      <c r="E79" s="45" t="s">
        <v>115</v>
      </c>
      <c r="F79" s="46" t="s">
        <v>289</v>
      </c>
      <c r="G79" s="144" t="s">
        <v>122</v>
      </c>
      <c r="H79" s="135">
        <v>1990</v>
      </c>
      <c r="I79" s="146">
        <v>1990</v>
      </c>
      <c r="J79" s="48">
        <v>204.87</v>
      </c>
      <c r="K79" s="140" t="s">
        <v>96</v>
      </c>
      <c r="L79" s="135">
        <v>1</v>
      </c>
      <c r="M79" s="145"/>
      <c r="N79" s="49" t="s">
        <v>123</v>
      </c>
      <c r="O79" s="142"/>
      <c r="P79" s="50">
        <v>3250.6760384634158</v>
      </c>
      <c r="Q79" s="90">
        <v>0.22349570200573066</v>
      </c>
      <c r="R79" s="143">
        <v>0</v>
      </c>
      <c r="S79" s="45"/>
      <c r="T79" s="45" t="s">
        <v>98</v>
      </c>
      <c r="U79" s="45" t="s">
        <v>1713</v>
      </c>
      <c r="V79" s="177" t="s">
        <v>1745</v>
      </c>
      <c r="W79" s="183">
        <v>665966</v>
      </c>
      <c r="X79" s="184">
        <f t="shared" si="2"/>
        <v>3250.6760384634158</v>
      </c>
      <c r="Y79" s="179">
        <v>5003.0653585200371</v>
      </c>
      <c r="Z79" s="76">
        <v>4062.5128130033677</v>
      </c>
      <c r="AA79" s="76">
        <v>3894.5379997071313</v>
      </c>
      <c r="AB79" s="50">
        <v>2886.9868697222628</v>
      </c>
      <c r="AC79" s="185">
        <f t="shared" si="3"/>
        <v>-1752.3893200566213</v>
      </c>
      <c r="AD79" s="191">
        <v>0.22349570200573066</v>
      </c>
      <c r="AE79" s="187">
        <v>0.22126436781609196</v>
      </c>
      <c r="AF79" s="77"/>
      <c r="AH79" s="99"/>
    </row>
    <row r="80" spans="1:34" ht="30" customHeight="1" x14ac:dyDescent="0.15">
      <c r="A80" s="92"/>
      <c r="B80" s="44" t="s">
        <v>91</v>
      </c>
      <c r="C80" s="43">
        <v>75</v>
      </c>
      <c r="D80" s="137" t="s">
        <v>290</v>
      </c>
      <c r="E80" s="45" t="s">
        <v>115</v>
      </c>
      <c r="F80" s="46" t="s">
        <v>291</v>
      </c>
      <c r="G80" s="144" t="s">
        <v>122</v>
      </c>
      <c r="H80" s="135">
        <v>1996</v>
      </c>
      <c r="I80" s="146">
        <v>1996</v>
      </c>
      <c r="J80" s="48">
        <v>213.02</v>
      </c>
      <c r="K80" s="140" t="s">
        <v>96</v>
      </c>
      <c r="L80" s="135">
        <v>1</v>
      </c>
      <c r="M80" s="145"/>
      <c r="N80" s="49" t="s">
        <v>123</v>
      </c>
      <c r="O80" s="142"/>
      <c r="P80" s="50">
        <v>2067.9983100178388</v>
      </c>
      <c r="Q80" s="90">
        <v>0.18390804597701149</v>
      </c>
      <c r="R80" s="143">
        <v>1163.05</v>
      </c>
      <c r="S80" s="45"/>
      <c r="T80" s="45" t="s">
        <v>98</v>
      </c>
      <c r="U80" s="45" t="s">
        <v>1713</v>
      </c>
      <c r="V80" s="177" t="s">
        <v>1746</v>
      </c>
      <c r="W80" s="183">
        <v>440525</v>
      </c>
      <c r="X80" s="184">
        <f t="shared" si="2"/>
        <v>2067.9983100178388</v>
      </c>
      <c r="Y80" s="179">
        <v>3561.8674302882355</v>
      </c>
      <c r="Z80" s="76">
        <v>10155.802272087127</v>
      </c>
      <c r="AA80" s="76">
        <v>10937.827434043751</v>
      </c>
      <c r="AB80" s="50">
        <v>10668.993521735048</v>
      </c>
      <c r="AC80" s="185">
        <f t="shared" si="3"/>
        <v>-1493.8691202703967</v>
      </c>
      <c r="AD80" s="191">
        <v>0.18390804597701149</v>
      </c>
      <c r="AE80" s="187">
        <v>0.21902017291066284</v>
      </c>
      <c r="AF80" s="77"/>
      <c r="AH80" s="99"/>
    </row>
    <row r="81" spans="1:34" ht="45" customHeight="1" x14ac:dyDescent="0.15">
      <c r="A81" s="92"/>
      <c r="B81" s="44" t="s">
        <v>91</v>
      </c>
      <c r="C81" s="43">
        <v>76</v>
      </c>
      <c r="D81" s="137" t="s">
        <v>292</v>
      </c>
      <c r="E81" s="45" t="s">
        <v>100</v>
      </c>
      <c r="F81" s="46" t="s">
        <v>133</v>
      </c>
      <c r="G81" s="144" t="s">
        <v>95</v>
      </c>
      <c r="H81" s="135">
        <v>1989</v>
      </c>
      <c r="I81" s="139">
        <v>1975</v>
      </c>
      <c r="J81" s="48">
        <v>1106.8</v>
      </c>
      <c r="K81" s="140" t="s">
        <v>96</v>
      </c>
      <c r="L81" s="135">
        <v>2</v>
      </c>
      <c r="M81" s="145"/>
      <c r="N81" s="49" t="s">
        <v>97</v>
      </c>
      <c r="O81" s="142" t="s">
        <v>97</v>
      </c>
      <c r="P81" s="50">
        <v>15581.577784882267</v>
      </c>
      <c r="Q81" s="90">
        <v>0.68081002892960463</v>
      </c>
      <c r="R81" s="143"/>
      <c r="S81" s="45" t="s">
        <v>293</v>
      </c>
      <c r="T81" s="45" t="s">
        <v>294</v>
      </c>
      <c r="U81" s="45" t="s">
        <v>1713</v>
      </c>
      <c r="V81" s="177" t="s">
        <v>1747</v>
      </c>
      <c r="W81" s="183">
        <v>17245690.292307694</v>
      </c>
      <c r="X81" s="184">
        <f t="shared" si="2"/>
        <v>15581.577784882267</v>
      </c>
      <c r="Y81" s="179">
        <v>18387.594089683356</v>
      </c>
      <c r="Z81" s="76">
        <v>21287.849504592672</v>
      </c>
      <c r="AA81" s="76">
        <v>23386.867322438786</v>
      </c>
      <c r="AB81" s="50">
        <v>22366.779865173357</v>
      </c>
      <c r="AC81" s="185">
        <f t="shared" si="3"/>
        <v>-2806.0163048010891</v>
      </c>
      <c r="AD81" s="191">
        <v>0.68081002892960463</v>
      </c>
      <c r="AE81" s="187">
        <v>0.63096397273612459</v>
      </c>
      <c r="AF81" s="77"/>
      <c r="AH81" s="99"/>
    </row>
    <row r="82" spans="1:34" ht="30" customHeight="1" x14ac:dyDescent="0.15">
      <c r="A82" s="92"/>
      <c r="B82" s="44" t="s">
        <v>91</v>
      </c>
      <c r="C82" s="43">
        <v>77</v>
      </c>
      <c r="D82" s="137" t="s">
        <v>295</v>
      </c>
      <c r="E82" s="45" t="s">
        <v>100</v>
      </c>
      <c r="F82" s="46" t="s">
        <v>296</v>
      </c>
      <c r="G82" s="144" t="s">
        <v>122</v>
      </c>
      <c r="H82" s="135">
        <v>1967</v>
      </c>
      <c r="I82" s="146">
        <v>1967</v>
      </c>
      <c r="J82" s="48">
        <v>381.32</v>
      </c>
      <c r="K82" s="140" t="s">
        <v>96</v>
      </c>
      <c r="L82" s="135">
        <v>1</v>
      </c>
      <c r="M82" s="145"/>
      <c r="N82" s="49" t="s">
        <v>123</v>
      </c>
      <c r="O82" s="142"/>
      <c r="P82" s="50">
        <v>2073.8015315220814</v>
      </c>
      <c r="Q82" s="90">
        <v>1.9795657726692211E-2</v>
      </c>
      <c r="R82" s="143">
        <v>737.83</v>
      </c>
      <c r="S82" s="45"/>
      <c r="T82" s="45" t="s">
        <v>98</v>
      </c>
      <c r="U82" s="45" t="s">
        <v>1713</v>
      </c>
      <c r="V82" s="177" t="s">
        <v>1748</v>
      </c>
      <c r="W82" s="183">
        <v>790782</v>
      </c>
      <c r="X82" s="184">
        <f t="shared" si="2"/>
        <v>2073.8015315220814</v>
      </c>
      <c r="Y82" s="179">
        <v>3620.0094408895416</v>
      </c>
      <c r="Z82" s="76">
        <v>3512.8894366935906</v>
      </c>
      <c r="AA82" s="76">
        <v>2632.0439525857546</v>
      </c>
      <c r="AB82" s="50">
        <v>3871.8136997797128</v>
      </c>
      <c r="AC82" s="185">
        <f t="shared" si="3"/>
        <v>-1546.2079093674602</v>
      </c>
      <c r="AD82" s="191">
        <v>1.9795657726692211E-2</v>
      </c>
      <c r="AE82" s="187">
        <v>4.1626641050272174E-2</v>
      </c>
      <c r="AF82" s="77"/>
      <c r="AH82" s="99"/>
    </row>
    <row r="83" spans="1:34" ht="30" customHeight="1" x14ac:dyDescent="0.15">
      <c r="A83" s="92"/>
      <c r="B83" s="44" t="s">
        <v>91</v>
      </c>
      <c r="C83" s="43">
        <v>78</v>
      </c>
      <c r="D83" s="137" t="s">
        <v>297</v>
      </c>
      <c r="E83" s="45" t="s">
        <v>103</v>
      </c>
      <c r="F83" s="46" t="s">
        <v>298</v>
      </c>
      <c r="G83" s="144" t="s">
        <v>95</v>
      </c>
      <c r="H83" s="135">
        <v>1970</v>
      </c>
      <c r="I83" s="146">
        <v>1970</v>
      </c>
      <c r="J83" s="48">
        <v>710.4</v>
      </c>
      <c r="K83" s="140" t="s">
        <v>96</v>
      </c>
      <c r="L83" s="135">
        <v>2</v>
      </c>
      <c r="M83" s="145"/>
      <c r="N83" s="49" t="s">
        <v>123</v>
      </c>
      <c r="O83" s="142"/>
      <c r="P83" s="50">
        <v>3305.5926238738739</v>
      </c>
      <c r="Q83" s="90">
        <v>1.4409221902017291E-2</v>
      </c>
      <c r="R83" s="143">
        <v>4431.1499999999996</v>
      </c>
      <c r="S83" s="45"/>
      <c r="T83" s="45" t="s">
        <v>98</v>
      </c>
      <c r="U83" s="45" t="s">
        <v>1713</v>
      </c>
      <c r="V83" s="177" t="s">
        <v>1749</v>
      </c>
      <c r="W83" s="183">
        <v>2348293</v>
      </c>
      <c r="X83" s="184">
        <f t="shared" si="2"/>
        <v>3305.5926238738739</v>
      </c>
      <c r="Y83" s="179">
        <v>4909.5889639639645</v>
      </c>
      <c r="Z83" s="76">
        <v>5506.1838400900906</v>
      </c>
      <c r="AA83" s="76">
        <v>5015.7319819819822</v>
      </c>
      <c r="AB83" s="50">
        <v>4791.7637950450453</v>
      </c>
      <c r="AC83" s="185">
        <f t="shared" si="3"/>
        <v>-1603.9963400900906</v>
      </c>
      <c r="AD83" s="191">
        <v>1.4409221902017291E-2</v>
      </c>
      <c r="AE83" s="187">
        <v>4.807692307692308E-3</v>
      </c>
      <c r="AF83" s="77"/>
      <c r="AH83" s="99"/>
    </row>
    <row r="84" spans="1:34" ht="30" customHeight="1" x14ac:dyDescent="0.15">
      <c r="A84" s="92"/>
      <c r="B84" s="44" t="s">
        <v>91</v>
      </c>
      <c r="C84" s="43">
        <v>79</v>
      </c>
      <c r="D84" s="137" t="s">
        <v>299</v>
      </c>
      <c r="E84" s="45" t="s">
        <v>200</v>
      </c>
      <c r="F84" s="46" t="s">
        <v>300</v>
      </c>
      <c r="G84" s="144" t="s">
        <v>95</v>
      </c>
      <c r="H84" s="135">
        <v>1989</v>
      </c>
      <c r="I84" s="146">
        <v>1989</v>
      </c>
      <c r="J84" s="48">
        <f>1728.5-67</f>
        <v>1661.5</v>
      </c>
      <c r="K84" s="140" t="s">
        <v>96</v>
      </c>
      <c r="L84" s="135">
        <v>3</v>
      </c>
      <c r="M84" s="145" t="s">
        <v>943</v>
      </c>
      <c r="N84" s="49" t="s">
        <v>97</v>
      </c>
      <c r="O84" s="142" t="s">
        <v>97</v>
      </c>
      <c r="P84" s="50">
        <v>16375.849302067178</v>
      </c>
      <c r="Q84" s="90">
        <v>0.28086982901939217</v>
      </c>
      <c r="R84" s="143">
        <v>2344.8200000000002</v>
      </c>
      <c r="S84" s="45" t="s">
        <v>301</v>
      </c>
      <c r="T84" s="45" t="s">
        <v>302</v>
      </c>
      <c r="U84" s="45" t="s">
        <v>1713</v>
      </c>
      <c r="V84" s="177" t="s">
        <v>1750</v>
      </c>
      <c r="W84" s="183">
        <v>27208473.615384616</v>
      </c>
      <c r="X84" s="184">
        <f t="shared" si="2"/>
        <v>16375.849302067178</v>
      </c>
      <c r="Y84" s="179">
        <v>16022.204588069169</v>
      </c>
      <c r="Z84" s="76">
        <v>13632.483196920355</v>
      </c>
      <c r="AA84" s="76">
        <v>18076.993531432588</v>
      </c>
      <c r="AB84" s="50">
        <v>16725.894646267752</v>
      </c>
      <c r="AC84" s="185">
        <f t="shared" si="3"/>
        <v>353.64471399800823</v>
      </c>
      <c r="AD84" s="191">
        <v>0.28086982901939217</v>
      </c>
      <c r="AE84" s="187">
        <v>0.26016426310369167</v>
      </c>
      <c r="AF84" s="77"/>
      <c r="AH84" s="99"/>
    </row>
    <row r="85" spans="1:34" s="51" customFormat="1" ht="38.25" customHeight="1" x14ac:dyDescent="0.15">
      <c r="A85" s="92"/>
      <c r="B85" s="44" t="s">
        <v>91</v>
      </c>
      <c r="C85" s="43">
        <v>80</v>
      </c>
      <c r="D85" s="137" t="s">
        <v>303</v>
      </c>
      <c r="E85" s="45" t="s">
        <v>200</v>
      </c>
      <c r="F85" s="46" t="s">
        <v>304</v>
      </c>
      <c r="G85" s="144" t="s">
        <v>105</v>
      </c>
      <c r="H85" s="135">
        <v>1983</v>
      </c>
      <c r="I85" s="146">
        <v>1983</v>
      </c>
      <c r="J85" s="48">
        <f>627.73-442.5</f>
        <v>185.23000000000002</v>
      </c>
      <c r="K85" s="140" t="s">
        <v>96</v>
      </c>
      <c r="L85" s="135">
        <v>1</v>
      </c>
      <c r="M85" s="145"/>
      <c r="N85" s="49" t="s">
        <v>123</v>
      </c>
      <c r="O85" s="142"/>
      <c r="P85" s="50">
        <v>3784.1818279976242</v>
      </c>
      <c r="Q85" s="90">
        <v>0.17579250720461095</v>
      </c>
      <c r="R85" s="143">
        <v>1946.13</v>
      </c>
      <c r="S85" s="45" t="s">
        <v>305</v>
      </c>
      <c r="T85" s="45" t="s">
        <v>98</v>
      </c>
      <c r="U85" s="45" t="s">
        <v>1713</v>
      </c>
      <c r="V85" s="177" t="s">
        <v>1751</v>
      </c>
      <c r="W85" s="183">
        <v>700944</v>
      </c>
      <c r="X85" s="184">
        <f t="shared" si="2"/>
        <v>3784.1818279976242</v>
      </c>
      <c r="Y85" s="179">
        <v>5727.7708794471728</v>
      </c>
      <c r="Z85" s="76">
        <v>6817.9020676996161</v>
      </c>
      <c r="AA85" s="76">
        <v>7660.1846353182518</v>
      </c>
      <c r="AB85" s="50">
        <v>5727.9382389461744</v>
      </c>
      <c r="AC85" s="185">
        <f t="shared" si="3"/>
        <v>-1943.5890514495486</v>
      </c>
      <c r="AD85" s="191">
        <v>0.17579250720461095</v>
      </c>
      <c r="AE85" s="187">
        <v>0.14121037463976946</v>
      </c>
      <c r="AF85" s="77"/>
      <c r="AG85" s="81"/>
      <c r="AH85" s="99"/>
    </row>
    <row r="86" spans="1:34" s="52" customFormat="1" ht="30" customHeight="1" x14ac:dyDescent="0.15">
      <c r="A86" s="92"/>
      <c r="B86" s="44" t="s">
        <v>91</v>
      </c>
      <c r="C86" s="43">
        <v>81</v>
      </c>
      <c r="D86" s="137" t="s">
        <v>306</v>
      </c>
      <c r="E86" s="45" t="s">
        <v>200</v>
      </c>
      <c r="F86" s="46" t="s">
        <v>307</v>
      </c>
      <c r="G86" s="144" t="s">
        <v>122</v>
      </c>
      <c r="H86" s="135">
        <v>1992</v>
      </c>
      <c r="I86" s="146">
        <v>1992</v>
      </c>
      <c r="J86" s="48">
        <v>153</v>
      </c>
      <c r="K86" s="140" t="s">
        <v>96</v>
      </c>
      <c r="L86" s="135">
        <v>1</v>
      </c>
      <c r="M86" s="145"/>
      <c r="N86" s="49" t="s">
        <v>123</v>
      </c>
      <c r="O86" s="142"/>
      <c r="P86" s="50">
        <v>2652.5424836601305</v>
      </c>
      <c r="Q86" s="90">
        <v>0.10662824207492795</v>
      </c>
      <c r="R86" s="143">
        <v>330.13</v>
      </c>
      <c r="S86" s="45"/>
      <c r="T86" s="45" t="s">
        <v>98</v>
      </c>
      <c r="U86" s="45" t="s">
        <v>1713</v>
      </c>
      <c r="V86" s="177" t="s">
        <v>1752</v>
      </c>
      <c r="W86" s="183">
        <v>405839</v>
      </c>
      <c r="X86" s="184">
        <f t="shared" si="2"/>
        <v>2652.5424836601305</v>
      </c>
      <c r="Y86" s="179">
        <v>4528.0130718954251</v>
      </c>
      <c r="Z86" s="76">
        <v>3096.6797385620916</v>
      </c>
      <c r="AA86" s="76">
        <v>2382.954248366013</v>
      </c>
      <c r="AB86" s="50">
        <v>2135.2222222222222</v>
      </c>
      <c r="AC86" s="185">
        <f t="shared" si="3"/>
        <v>-1875.4705882352946</v>
      </c>
      <c r="AD86" s="191">
        <v>0.10662824207492795</v>
      </c>
      <c r="AE86" s="187">
        <v>4.3227665706051875E-2</v>
      </c>
      <c r="AF86" s="78"/>
      <c r="AG86" s="86"/>
      <c r="AH86" s="99"/>
    </row>
    <row r="87" spans="1:34" s="53" customFormat="1" ht="30" customHeight="1" x14ac:dyDescent="0.15">
      <c r="A87" s="92"/>
      <c r="B87" s="44" t="s">
        <v>91</v>
      </c>
      <c r="C87" s="43">
        <v>82</v>
      </c>
      <c r="D87" s="137" t="s">
        <v>308</v>
      </c>
      <c r="E87" s="45" t="s">
        <v>200</v>
      </c>
      <c r="F87" s="46" t="s">
        <v>309</v>
      </c>
      <c r="G87" s="144" t="s">
        <v>122</v>
      </c>
      <c r="H87" s="135">
        <v>1991</v>
      </c>
      <c r="I87" s="146">
        <v>1991</v>
      </c>
      <c r="J87" s="48">
        <v>154.1</v>
      </c>
      <c r="K87" s="140" t="s">
        <v>96</v>
      </c>
      <c r="L87" s="135">
        <v>1</v>
      </c>
      <c r="M87" s="145"/>
      <c r="N87" s="49" t="s">
        <v>123</v>
      </c>
      <c r="O87" s="142"/>
      <c r="P87" s="50">
        <v>2875.0097339390009</v>
      </c>
      <c r="Q87" s="90">
        <v>4.6109510086455328E-2</v>
      </c>
      <c r="R87" s="143">
        <v>634</v>
      </c>
      <c r="S87" s="45"/>
      <c r="T87" s="45" t="s">
        <v>98</v>
      </c>
      <c r="U87" s="45" t="s">
        <v>1713</v>
      </c>
      <c r="V87" s="177" t="s">
        <v>1753</v>
      </c>
      <c r="W87" s="183">
        <v>443039</v>
      </c>
      <c r="X87" s="184">
        <f t="shared" si="2"/>
        <v>2875.0097339390009</v>
      </c>
      <c r="Y87" s="179">
        <v>4593.0369889682024</v>
      </c>
      <c r="Z87" s="76">
        <v>4225.1524983776771</v>
      </c>
      <c r="AA87" s="76">
        <v>3716.7423750811163</v>
      </c>
      <c r="AB87" s="50">
        <v>3272.4334847501623</v>
      </c>
      <c r="AC87" s="185">
        <f t="shared" si="3"/>
        <v>-1718.0272550292016</v>
      </c>
      <c r="AD87" s="191">
        <v>4.6109510086455328E-2</v>
      </c>
      <c r="AE87" s="187">
        <v>6.3400576368876083E-2</v>
      </c>
      <c r="AF87" s="78"/>
      <c r="AG87" s="86"/>
      <c r="AH87" s="99"/>
    </row>
    <row r="88" spans="1:34" s="53" customFormat="1" ht="30" customHeight="1" x14ac:dyDescent="0.15">
      <c r="A88" s="92"/>
      <c r="B88" s="44" t="s">
        <v>91</v>
      </c>
      <c r="C88" s="43">
        <v>83</v>
      </c>
      <c r="D88" s="137" t="s">
        <v>310</v>
      </c>
      <c r="E88" s="45" t="s">
        <v>200</v>
      </c>
      <c r="F88" s="46" t="s">
        <v>311</v>
      </c>
      <c r="G88" s="144" t="s">
        <v>122</v>
      </c>
      <c r="H88" s="135">
        <v>1990</v>
      </c>
      <c r="I88" s="146">
        <v>1990</v>
      </c>
      <c r="J88" s="48">
        <v>151.27000000000001</v>
      </c>
      <c r="K88" s="140" t="s">
        <v>96</v>
      </c>
      <c r="L88" s="135">
        <v>1</v>
      </c>
      <c r="M88" s="145"/>
      <c r="N88" s="49" t="s">
        <v>123</v>
      </c>
      <c r="O88" s="142" t="s">
        <v>97</v>
      </c>
      <c r="P88" s="50">
        <v>2384.180604217624</v>
      </c>
      <c r="Q88" s="90">
        <v>8.9337175792507204E-2</v>
      </c>
      <c r="R88" s="143">
        <v>959.63</v>
      </c>
      <c r="S88" s="45"/>
      <c r="T88" s="45" t="s">
        <v>98</v>
      </c>
      <c r="U88" s="45" t="s">
        <v>1713</v>
      </c>
      <c r="V88" s="177" t="s">
        <v>1754</v>
      </c>
      <c r="W88" s="183">
        <v>360655</v>
      </c>
      <c r="X88" s="184">
        <f t="shared" si="2"/>
        <v>2384.180604217624</v>
      </c>
      <c r="Y88" s="179">
        <v>5353.5003635882858</v>
      </c>
      <c r="Z88" s="76">
        <v>3605.929794407351</v>
      </c>
      <c r="AA88" s="76">
        <v>2993.9313809744162</v>
      </c>
      <c r="AB88" s="50">
        <v>2854.5316321808687</v>
      </c>
      <c r="AC88" s="185">
        <f t="shared" si="3"/>
        <v>-2969.3197593706618</v>
      </c>
      <c r="AD88" s="191">
        <v>8.9337175792507204E-2</v>
      </c>
      <c r="AE88" s="187">
        <v>5.7636887608069162E-2</v>
      </c>
      <c r="AF88" s="78"/>
      <c r="AG88" s="86"/>
      <c r="AH88" s="99"/>
    </row>
    <row r="89" spans="1:34" s="53" customFormat="1" ht="30" customHeight="1" x14ac:dyDescent="0.15">
      <c r="A89" s="92"/>
      <c r="B89" s="44" t="s">
        <v>91</v>
      </c>
      <c r="C89" s="43">
        <v>84</v>
      </c>
      <c r="D89" s="137" t="s">
        <v>312</v>
      </c>
      <c r="E89" s="45" t="s">
        <v>200</v>
      </c>
      <c r="F89" s="46" t="s">
        <v>313</v>
      </c>
      <c r="G89" s="144" t="s">
        <v>122</v>
      </c>
      <c r="H89" s="135">
        <v>1990</v>
      </c>
      <c r="I89" s="146">
        <v>1990</v>
      </c>
      <c r="J89" s="48">
        <v>153.6</v>
      </c>
      <c r="K89" s="140" t="s">
        <v>96</v>
      </c>
      <c r="L89" s="135">
        <v>1</v>
      </c>
      <c r="M89" s="145"/>
      <c r="N89" s="49" t="s">
        <v>123</v>
      </c>
      <c r="O89" s="142" t="s">
        <v>97</v>
      </c>
      <c r="P89" s="50">
        <v>2135.78125</v>
      </c>
      <c r="Q89" s="90">
        <v>0.16138328530259366</v>
      </c>
      <c r="R89" s="143">
        <v>625.82999999999993</v>
      </c>
      <c r="S89" s="45"/>
      <c r="T89" s="45" t="s">
        <v>98</v>
      </c>
      <c r="U89" s="45" t="s">
        <v>1713</v>
      </c>
      <c r="V89" s="177" t="s">
        <v>1755</v>
      </c>
      <c r="W89" s="183">
        <v>328056</v>
      </c>
      <c r="X89" s="184">
        <f t="shared" si="2"/>
        <v>2135.78125</v>
      </c>
      <c r="Y89" s="179">
        <v>3838.88671875</v>
      </c>
      <c r="Z89" s="76">
        <v>7085.729166666667</v>
      </c>
      <c r="AA89" s="76">
        <v>2562.08984375</v>
      </c>
      <c r="AB89" s="50">
        <v>2417.4544270833335</v>
      </c>
      <c r="AC89" s="185">
        <f t="shared" si="3"/>
        <v>-1703.10546875</v>
      </c>
      <c r="AD89" s="191">
        <v>0.16138328530259366</v>
      </c>
      <c r="AE89" s="187">
        <v>0.14409221902017291</v>
      </c>
      <c r="AF89" s="78"/>
      <c r="AG89" s="86"/>
      <c r="AH89" s="99"/>
    </row>
    <row r="90" spans="1:34" s="51" customFormat="1" ht="30" customHeight="1" x14ac:dyDescent="0.15">
      <c r="A90" s="92"/>
      <c r="B90" s="44" t="s">
        <v>91</v>
      </c>
      <c r="C90" s="43">
        <v>85</v>
      </c>
      <c r="D90" s="137" t="s">
        <v>314</v>
      </c>
      <c r="E90" s="45" t="s">
        <v>141</v>
      </c>
      <c r="F90" s="46" t="s">
        <v>315</v>
      </c>
      <c r="G90" s="144" t="s">
        <v>95</v>
      </c>
      <c r="H90" s="135">
        <v>1987</v>
      </c>
      <c r="I90" s="146">
        <v>1987</v>
      </c>
      <c r="J90" s="48"/>
      <c r="K90" s="140" t="s">
        <v>96</v>
      </c>
      <c r="L90" s="135">
        <v>2</v>
      </c>
      <c r="M90" s="145"/>
      <c r="N90" s="49" t="s">
        <v>97</v>
      </c>
      <c r="O90" s="142" t="s">
        <v>97</v>
      </c>
      <c r="P90" s="50"/>
      <c r="Q90" s="149"/>
      <c r="R90" s="143"/>
      <c r="S90" s="45" t="s">
        <v>316</v>
      </c>
      <c r="T90" s="45" t="s">
        <v>317</v>
      </c>
      <c r="U90" s="45" t="s">
        <v>1713</v>
      </c>
      <c r="V90" s="177" t="s">
        <v>1756</v>
      </c>
      <c r="W90" s="183">
        <v>23231132.907692306</v>
      </c>
      <c r="X90" s="184"/>
      <c r="Y90" s="179"/>
      <c r="Z90" s="76" t="e">
        <v>#DIV/0!</v>
      </c>
      <c r="AA90" s="76" t="e">
        <v>#DIV/0!</v>
      </c>
      <c r="AB90" s="50" t="e">
        <v>#DIV/0!</v>
      </c>
      <c r="AC90" s="185">
        <f t="shared" si="3"/>
        <v>0</v>
      </c>
      <c r="AD90" s="191"/>
      <c r="AE90" s="187" t="e">
        <v>#N/A</v>
      </c>
      <c r="AF90" s="77"/>
      <c r="AG90" s="81"/>
      <c r="AH90" s="99"/>
    </row>
    <row r="91" spans="1:34" ht="30" customHeight="1" x14ac:dyDescent="0.15">
      <c r="A91" s="92"/>
      <c r="B91" s="44" t="s">
        <v>91</v>
      </c>
      <c r="C91" s="43">
        <v>86</v>
      </c>
      <c r="D91" s="137" t="s">
        <v>318</v>
      </c>
      <c r="E91" s="45" t="s">
        <v>141</v>
      </c>
      <c r="F91" s="46" t="s">
        <v>319</v>
      </c>
      <c r="G91" s="144" t="s">
        <v>95</v>
      </c>
      <c r="H91" s="135">
        <v>1978</v>
      </c>
      <c r="I91" s="146">
        <v>1978</v>
      </c>
      <c r="J91" s="48">
        <v>792.12999999999988</v>
      </c>
      <c r="K91" s="140" t="s">
        <v>96</v>
      </c>
      <c r="L91" s="135">
        <v>2</v>
      </c>
      <c r="M91" s="145"/>
      <c r="N91" s="142" t="s">
        <v>97</v>
      </c>
      <c r="O91" s="142" t="s">
        <v>97</v>
      </c>
      <c r="P91" s="50">
        <v>19878.197129647528</v>
      </c>
      <c r="Q91" s="90">
        <v>0.30355427473583096</v>
      </c>
      <c r="R91" s="143">
        <v>4963.6900000000005</v>
      </c>
      <c r="S91" s="45"/>
      <c r="T91" s="45" t="s">
        <v>98</v>
      </c>
      <c r="U91" s="45" t="s">
        <v>1713</v>
      </c>
      <c r="V91" s="177" t="s">
        <v>1757</v>
      </c>
      <c r="W91" s="183">
        <v>15746116.292307694</v>
      </c>
      <c r="X91" s="184">
        <f t="shared" si="2"/>
        <v>19878.197129647528</v>
      </c>
      <c r="Y91" s="179">
        <v>21678.789009962431</v>
      </c>
      <c r="Z91" s="76">
        <v>17447.266819015233</v>
      </c>
      <c r="AA91" s="76">
        <v>21715.59062525116</v>
      </c>
      <c r="AB91" s="50">
        <v>23600.990700792921</v>
      </c>
      <c r="AC91" s="185">
        <f t="shared" si="3"/>
        <v>-1800.5918803149034</v>
      </c>
      <c r="AD91" s="191">
        <v>0.30355427473583096</v>
      </c>
      <c r="AE91" s="187">
        <v>0.29099616858237554</v>
      </c>
      <c r="AF91" s="77"/>
      <c r="AH91" s="99"/>
    </row>
    <row r="92" spans="1:34" ht="30" customHeight="1" x14ac:dyDescent="0.15">
      <c r="A92" s="92"/>
      <c r="B92" s="44" t="s">
        <v>91</v>
      </c>
      <c r="C92" s="43">
        <v>87</v>
      </c>
      <c r="D92" s="137" t="s">
        <v>320</v>
      </c>
      <c r="E92" s="45" t="s">
        <v>141</v>
      </c>
      <c r="F92" s="46" t="s">
        <v>321</v>
      </c>
      <c r="G92" s="144" t="s">
        <v>122</v>
      </c>
      <c r="H92" s="135">
        <v>1988</v>
      </c>
      <c r="I92" s="146">
        <v>1988</v>
      </c>
      <c r="J92" s="48">
        <v>180.52</v>
      </c>
      <c r="K92" s="140" t="s">
        <v>96</v>
      </c>
      <c r="L92" s="135">
        <v>1</v>
      </c>
      <c r="M92" s="145"/>
      <c r="N92" s="49" t="s">
        <v>123</v>
      </c>
      <c r="O92" s="142"/>
      <c r="P92" s="50">
        <v>5105.4841568801239</v>
      </c>
      <c r="Q92" s="90">
        <v>0.33908045977011492</v>
      </c>
      <c r="R92" s="143">
        <v>0</v>
      </c>
      <c r="S92" s="45"/>
      <c r="T92" s="45" t="s">
        <v>98</v>
      </c>
      <c r="U92" s="45" t="s">
        <v>1713</v>
      </c>
      <c r="V92" s="177" t="s">
        <v>1758</v>
      </c>
      <c r="W92" s="183">
        <v>921642</v>
      </c>
      <c r="X92" s="184">
        <f t="shared" si="2"/>
        <v>5105.4841568801239</v>
      </c>
      <c r="Y92" s="179">
        <v>7178.4179038333696</v>
      </c>
      <c r="Z92" s="76">
        <v>5742.4329714159094</v>
      </c>
      <c r="AA92" s="76">
        <v>5871.9366275204957</v>
      </c>
      <c r="AB92" s="50">
        <v>4447.0640372257922</v>
      </c>
      <c r="AC92" s="185">
        <f t="shared" si="3"/>
        <v>-2072.9337469532456</v>
      </c>
      <c r="AD92" s="191">
        <v>0.33908045977011492</v>
      </c>
      <c r="AE92" s="187">
        <v>0.33429394812680113</v>
      </c>
      <c r="AF92" s="77"/>
      <c r="AH92" s="99"/>
    </row>
    <row r="93" spans="1:34" s="51" customFormat="1" ht="30" customHeight="1" x14ac:dyDescent="0.15">
      <c r="A93" s="92"/>
      <c r="B93" s="44" t="s">
        <v>91</v>
      </c>
      <c r="C93" s="43">
        <v>88</v>
      </c>
      <c r="D93" s="137" t="s">
        <v>322</v>
      </c>
      <c r="E93" s="45" t="s">
        <v>141</v>
      </c>
      <c r="F93" s="46" t="s">
        <v>3141</v>
      </c>
      <c r="G93" s="144" t="s">
        <v>122</v>
      </c>
      <c r="H93" s="135">
        <v>1995</v>
      </c>
      <c r="I93" s="146">
        <v>1995</v>
      </c>
      <c r="J93" s="48">
        <v>159.41</v>
      </c>
      <c r="K93" s="140" t="s">
        <v>96</v>
      </c>
      <c r="L93" s="135">
        <v>1</v>
      </c>
      <c r="M93" s="145"/>
      <c r="N93" s="49" t="s">
        <v>123</v>
      </c>
      <c r="O93" s="142"/>
      <c r="P93" s="50">
        <v>5868.9981807916693</v>
      </c>
      <c r="Q93" s="90">
        <v>0.72126436781609193</v>
      </c>
      <c r="R93" s="143">
        <v>750</v>
      </c>
      <c r="S93" s="45"/>
      <c r="T93" s="45" t="s">
        <v>98</v>
      </c>
      <c r="U93" s="45" t="s">
        <v>1713</v>
      </c>
      <c r="V93" s="177" t="s">
        <v>1759</v>
      </c>
      <c r="W93" s="183">
        <v>935577</v>
      </c>
      <c r="X93" s="184">
        <f t="shared" si="2"/>
        <v>5868.9981807916693</v>
      </c>
      <c r="Y93" s="179">
        <v>5854.808355812057</v>
      </c>
      <c r="Z93" s="76">
        <v>4454.3127783702403</v>
      </c>
      <c r="AA93" s="76">
        <v>11466.808857662631</v>
      </c>
      <c r="AB93" s="50">
        <v>12970.516278777994</v>
      </c>
      <c r="AC93" s="185">
        <f t="shared" si="3"/>
        <v>14.18982497961224</v>
      </c>
      <c r="AD93" s="191">
        <v>0.72126436781609193</v>
      </c>
      <c r="AE93" s="187">
        <v>0.72046109510086453</v>
      </c>
      <c r="AF93" s="77"/>
      <c r="AG93" s="81"/>
      <c r="AH93" s="99"/>
    </row>
    <row r="94" spans="1:34" s="51" customFormat="1" ht="30" customHeight="1" x14ac:dyDescent="0.15">
      <c r="A94" s="92"/>
      <c r="B94" s="44" t="s">
        <v>91</v>
      </c>
      <c r="C94" s="43">
        <v>89</v>
      </c>
      <c r="D94" s="137" t="s">
        <v>323</v>
      </c>
      <c r="E94" s="45" t="s">
        <v>141</v>
      </c>
      <c r="F94" s="46" t="s">
        <v>324</v>
      </c>
      <c r="G94" s="144" t="s">
        <v>122</v>
      </c>
      <c r="H94" s="135">
        <v>1998</v>
      </c>
      <c r="I94" s="146">
        <v>1998</v>
      </c>
      <c r="J94" s="48">
        <v>590.47</v>
      </c>
      <c r="K94" s="140" t="s">
        <v>96</v>
      </c>
      <c r="L94" s="135">
        <v>1</v>
      </c>
      <c r="M94" s="145"/>
      <c r="N94" s="142" t="s">
        <v>123</v>
      </c>
      <c r="O94" s="142" t="s">
        <v>97</v>
      </c>
      <c r="P94" s="50">
        <v>23428.414600624536</v>
      </c>
      <c r="Q94" s="90">
        <v>0.70833333333333326</v>
      </c>
      <c r="R94" s="143">
        <v>1143.1300000000001</v>
      </c>
      <c r="S94" s="45"/>
      <c r="T94" s="45" t="s">
        <v>98</v>
      </c>
      <c r="U94" s="45" t="s">
        <v>1713</v>
      </c>
      <c r="V94" s="177" t="s">
        <v>1760</v>
      </c>
      <c r="W94" s="183">
        <v>13833775.969230771</v>
      </c>
      <c r="X94" s="184">
        <f t="shared" si="2"/>
        <v>23428.414600624536</v>
      </c>
      <c r="Y94" s="179">
        <v>22723.171971219796</v>
      </c>
      <c r="Z94" s="76">
        <v>18698.778486075949</v>
      </c>
      <c r="AA94" s="76">
        <v>19257.958746405573</v>
      </c>
      <c r="AB94" s="50">
        <v>18527.588839245938</v>
      </c>
      <c r="AC94" s="185">
        <f t="shared" si="3"/>
        <v>705.24262940474</v>
      </c>
      <c r="AD94" s="191">
        <v>0.70833333333333326</v>
      </c>
      <c r="AE94" s="187">
        <v>0.66534653465346527</v>
      </c>
      <c r="AF94" s="77"/>
      <c r="AG94" s="81"/>
      <c r="AH94" s="99"/>
    </row>
    <row r="95" spans="1:34" s="51" customFormat="1" ht="30" customHeight="1" x14ac:dyDescent="0.15">
      <c r="A95" s="92"/>
      <c r="B95" s="44" t="s">
        <v>91</v>
      </c>
      <c r="C95" s="43">
        <v>90</v>
      </c>
      <c r="D95" s="137" t="s">
        <v>325</v>
      </c>
      <c r="E95" s="45" t="s">
        <v>141</v>
      </c>
      <c r="F95" s="46" t="s">
        <v>326</v>
      </c>
      <c r="G95" s="144" t="s">
        <v>122</v>
      </c>
      <c r="H95" s="135">
        <v>2001</v>
      </c>
      <c r="I95" s="146">
        <v>1997</v>
      </c>
      <c r="J95" s="48">
        <v>272.44</v>
      </c>
      <c r="K95" s="140" t="s">
        <v>96</v>
      </c>
      <c r="L95" s="135">
        <v>1</v>
      </c>
      <c r="M95" s="145"/>
      <c r="N95" s="49" t="s">
        <v>123</v>
      </c>
      <c r="O95" s="142"/>
      <c r="P95" s="50">
        <v>9240.372192042285</v>
      </c>
      <c r="Q95" s="90">
        <v>0.45402298850574713</v>
      </c>
      <c r="R95" s="143">
        <v>2987.61</v>
      </c>
      <c r="S95" s="45"/>
      <c r="T95" s="45" t="s">
        <v>98</v>
      </c>
      <c r="U95" s="45" t="s">
        <v>1713</v>
      </c>
      <c r="V95" s="177" t="s">
        <v>1761</v>
      </c>
      <c r="W95" s="183">
        <v>2517447</v>
      </c>
      <c r="X95" s="184">
        <f t="shared" si="2"/>
        <v>9240.372192042285</v>
      </c>
      <c r="Y95" s="179">
        <v>10226.501247981207</v>
      </c>
      <c r="Z95" s="76">
        <v>10098.399647628836</v>
      </c>
      <c r="AA95" s="76">
        <v>10114.201292027603</v>
      </c>
      <c r="AB95" s="50">
        <v>9165.3354867126709</v>
      </c>
      <c r="AC95" s="185">
        <f t="shared" si="3"/>
        <v>-986.12905593892174</v>
      </c>
      <c r="AD95" s="191">
        <v>0.45402298850574713</v>
      </c>
      <c r="AE95" s="187">
        <v>0.4265129682997118</v>
      </c>
      <c r="AF95" s="77"/>
      <c r="AG95" s="81"/>
      <c r="AH95" s="99"/>
    </row>
    <row r="96" spans="1:34" s="51" customFormat="1" ht="30" customHeight="1" x14ac:dyDescent="0.15">
      <c r="A96" s="92"/>
      <c r="B96" s="44" t="s">
        <v>91</v>
      </c>
      <c r="C96" s="43">
        <v>91</v>
      </c>
      <c r="D96" s="137" t="s">
        <v>327</v>
      </c>
      <c r="E96" s="45" t="s">
        <v>137</v>
      </c>
      <c r="F96" s="46" t="s">
        <v>328</v>
      </c>
      <c r="G96" s="144" t="s">
        <v>105</v>
      </c>
      <c r="H96" s="135">
        <v>1969</v>
      </c>
      <c r="I96" s="146">
        <v>1969</v>
      </c>
      <c r="J96" s="48">
        <f>525.61-39</f>
        <v>486.61</v>
      </c>
      <c r="K96" s="140" t="s">
        <v>96</v>
      </c>
      <c r="L96" s="135">
        <v>2</v>
      </c>
      <c r="M96" s="145"/>
      <c r="N96" s="142" t="s">
        <v>97</v>
      </c>
      <c r="O96" s="142" t="s">
        <v>97</v>
      </c>
      <c r="P96" s="50">
        <v>32140.843733648653</v>
      </c>
      <c r="Q96" s="90">
        <v>6.2298195631528962E-2</v>
      </c>
      <c r="R96" s="143">
        <v>1561.83</v>
      </c>
      <c r="S96" s="45" t="s">
        <v>3063</v>
      </c>
      <c r="T96" s="45" t="s">
        <v>98</v>
      </c>
      <c r="U96" s="45" t="s">
        <v>1713</v>
      </c>
      <c r="V96" s="177" t="s">
        <v>1762</v>
      </c>
      <c r="W96" s="183">
        <v>15640055.969230771</v>
      </c>
      <c r="X96" s="184">
        <f t="shared" si="2"/>
        <v>32140.843733648653</v>
      </c>
      <c r="Y96" s="179">
        <v>31805.863738612345</v>
      </c>
      <c r="Z96" s="76">
        <v>31750.64185216738</v>
      </c>
      <c r="AA96" s="76">
        <v>35030.056415764673</v>
      </c>
      <c r="AB96" s="50">
        <v>32235.891108781751</v>
      </c>
      <c r="AC96" s="185">
        <f t="shared" si="3"/>
        <v>334.97999503630854</v>
      </c>
      <c r="AD96" s="191">
        <v>6.2298195631528962E-2</v>
      </c>
      <c r="AE96" s="187">
        <v>5.6292026897214208E-2</v>
      </c>
      <c r="AF96" s="77" t="s">
        <v>2968</v>
      </c>
      <c r="AG96" s="81"/>
      <c r="AH96" s="99"/>
    </row>
    <row r="97" spans="1:34" s="51" customFormat="1" ht="30" customHeight="1" x14ac:dyDescent="0.15">
      <c r="A97" s="92"/>
      <c r="B97" s="44" t="s">
        <v>91</v>
      </c>
      <c r="C97" s="43">
        <v>92</v>
      </c>
      <c r="D97" s="137" t="s">
        <v>329</v>
      </c>
      <c r="E97" s="45" t="s">
        <v>137</v>
      </c>
      <c r="F97" s="46" t="s">
        <v>204</v>
      </c>
      <c r="G97" s="144" t="s">
        <v>95</v>
      </c>
      <c r="H97" s="135">
        <v>1989</v>
      </c>
      <c r="I97" s="146">
        <v>1989</v>
      </c>
      <c r="J97" s="48"/>
      <c r="K97" s="140" t="s">
        <v>96</v>
      </c>
      <c r="L97" s="135">
        <v>1</v>
      </c>
      <c r="M97" s="145"/>
      <c r="N97" s="49" t="s">
        <v>97</v>
      </c>
      <c r="O97" s="142" t="s">
        <v>97</v>
      </c>
      <c r="P97" s="50"/>
      <c r="Q97" s="149"/>
      <c r="R97" s="143"/>
      <c r="S97" s="45" t="s">
        <v>330</v>
      </c>
      <c r="T97" s="45" t="s">
        <v>331</v>
      </c>
      <c r="U97" s="45" t="s">
        <v>1701</v>
      </c>
      <c r="V97" s="177" t="s">
        <v>1763</v>
      </c>
      <c r="W97" s="183">
        <v>0</v>
      </c>
      <c r="X97" s="184"/>
      <c r="Y97" s="179"/>
      <c r="Z97" s="76" t="e">
        <v>#DIV/0!</v>
      </c>
      <c r="AA97" s="76" t="e">
        <v>#DIV/0!</v>
      </c>
      <c r="AB97" s="50" t="e">
        <v>#DIV/0!</v>
      </c>
      <c r="AC97" s="185">
        <f t="shared" si="3"/>
        <v>0</v>
      </c>
      <c r="AD97" s="191"/>
      <c r="AE97" s="187" t="e">
        <v>#N/A</v>
      </c>
      <c r="AF97" s="77"/>
      <c r="AG97" s="81"/>
      <c r="AH97" s="99"/>
    </row>
    <row r="98" spans="1:34" ht="55.5" customHeight="1" x14ac:dyDescent="0.15">
      <c r="A98" s="92"/>
      <c r="B98" s="44" t="s">
        <v>91</v>
      </c>
      <c r="C98" s="43">
        <v>93</v>
      </c>
      <c r="D98" s="137" t="s">
        <v>332</v>
      </c>
      <c r="E98" s="45" t="s">
        <v>160</v>
      </c>
      <c r="F98" s="46" t="s">
        <v>1633</v>
      </c>
      <c r="G98" s="144" t="s">
        <v>105</v>
      </c>
      <c r="H98" s="135">
        <v>2018</v>
      </c>
      <c r="I98" s="139">
        <v>2018</v>
      </c>
      <c r="J98" s="48">
        <v>41</v>
      </c>
      <c r="K98" s="140" t="s">
        <v>96</v>
      </c>
      <c r="L98" s="135">
        <v>2</v>
      </c>
      <c r="M98" s="145" t="s">
        <v>943</v>
      </c>
      <c r="N98" s="145" t="s">
        <v>943</v>
      </c>
      <c r="O98" s="142" t="s">
        <v>943</v>
      </c>
      <c r="P98" s="50">
        <v>276100.08818011259</v>
      </c>
      <c r="Q98" s="149"/>
      <c r="R98" s="143"/>
      <c r="S98" s="45" t="s">
        <v>2549</v>
      </c>
      <c r="T98" s="45" t="s">
        <v>1639</v>
      </c>
      <c r="U98" s="45" t="s">
        <v>1713</v>
      </c>
      <c r="V98" s="177" t="s">
        <v>1764</v>
      </c>
      <c r="W98" s="183">
        <v>11320103.615384616</v>
      </c>
      <c r="X98" s="184">
        <f t="shared" si="2"/>
        <v>276100.08818011259</v>
      </c>
      <c r="Y98" s="179">
        <v>239961.55909943717</v>
      </c>
      <c r="Z98" s="76">
        <v>186313.54793528133</v>
      </c>
      <c r="AA98" s="76">
        <v>275551.58053610235</v>
      </c>
      <c r="AB98" s="50">
        <v>350373.26253217302</v>
      </c>
      <c r="AC98" s="185">
        <f t="shared" si="3"/>
        <v>36138.52908067542</v>
      </c>
      <c r="AD98" s="191"/>
      <c r="AE98" s="187" t="e">
        <v>#N/A</v>
      </c>
      <c r="AF98" s="77" t="s">
        <v>1634</v>
      </c>
      <c r="AH98" s="99"/>
    </row>
    <row r="99" spans="1:34" s="51" customFormat="1" ht="30" customHeight="1" x14ac:dyDescent="0.15">
      <c r="A99" s="92"/>
      <c r="B99" s="44" t="s">
        <v>91</v>
      </c>
      <c r="C99" s="43">
        <v>94</v>
      </c>
      <c r="D99" s="137" t="s">
        <v>333</v>
      </c>
      <c r="E99" s="45" t="s">
        <v>160</v>
      </c>
      <c r="F99" s="46" t="s">
        <v>334</v>
      </c>
      <c r="G99" s="144" t="s">
        <v>122</v>
      </c>
      <c r="H99" s="135">
        <v>1996</v>
      </c>
      <c r="I99" s="146">
        <v>1996</v>
      </c>
      <c r="J99" s="48">
        <v>272.02</v>
      </c>
      <c r="K99" s="140" t="s">
        <v>96</v>
      </c>
      <c r="L99" s="135">
        <v>1</v>
      </c>
      <c r="M99" s="145"/>
      <c r="N99" s="49" t="s">
        <v>123</v>
      </c>
      <c r="O99" s="142"/>
      <c r="P99" s="50">
        <v>3271.7814866553931</v>
      </c>
      <c r="Q99" s="90">
        <v>0.53735632183908044</v>
      </c>
      <c r="R99" s="143">
        <v>2115</v>
      </c>
      <c r="S99" s="45"/>
      <c r="T99" s="45" t="s">
        <v>98</v>
      </c>
      <c r="U99" s="45" t="s">
        <v>1713</v>
      </c>
      <c r="V99" s="177" t="s">
        <v>1765</v>
      </c>
      <c r="W99" s="183">
        <v>889990</v>
      </c>
      <c r="X99" s="184">
        <f t="shared" si="2"/>
        <v>3271.7814866553931</v>
      </c>
      <c r="Y99" s="179">
        <v>4474.075435629733</v>
      </c>
      <c r="Z99" s="76">
        <v>10510.863171825602</v>
      </c>
      <c r="AA99" s="76">
        <v>11782.567458275127</v>
      </c>
      <c r="AB99" s="50">
        <v>12547.945004043821</v>
      </c>
      <c r="AC99" s="185">
        <f t="shared" si="3"/>
        <v>-1202.2939489743399</v>
      </c>
      <c r="AD99" s="191">
        <v>0.53735632183908044</v>
      </c>
      <c r="AE99" s="187">
        <v>0.49567723342939479</v>
      </c>
      <c r="AF99" s="77"/>
      <c r="AG99" s="81"/>
      <c r="AH99" s="99"/>
    </row>
    <row r="100" spans="1:34" s="51" customFormat="1" ht="30" customHeight="1" x14ac:dyDescent="0.15">
      <c r="A100" s="92"/>
      <c r="B100" s="44" t="s">
        <v>91</v>
      </c>
      <c r="C100" s="43">
        <v>95</v>
      </c>
      <c r="D100" s="137" t="s">
        <v>335</v>
      </c>
      <c r="E100" s="45" t="s">
        <v>160</v>
      </c>
      <c r="F100" s="46" t="s">
        <v>336</v>
      </c>
      <c r="G100" s="144" t="s">
        <v>122</v>
      </c>
      <c r="H100" s="135">
        <v>1998</v>
      </c>
      <c r="I100" s="146">
        <v>1998</v>
      </c>
      <c r="J100" s="48">
        <v>199.98</v>
      </c>
      <c r="K100" s="140" t="s">
        <v>96</v>
      </c>
      <c r="L100" s="135">
        <v>1</v>
      </c>
      <c r="M100" s="145"/>
      <c r="N100" s="49" t="s">
        <v>123</v>
      </c>
      <c r="O100" s="142"/>
      <c r="P100" s="50">
        <v>10088.263826382639</v>
      </c>
      <c r="Q100" s="90">
        <v>0.14655172413793102</v>
      </c>
      <c r="R100" s="143">
        <v>1612</v>
      </c>
      <c r="S100" s="45"/>
      <c r="T100" s="45" t="s">
        <v>98</v>
      </c>
      <c r="U100" s="45" t="s">
        <v>1713</v>
      </c>
      <c r="V100" s="177" t="s">
        <v>1766</v>
      </c>
      <c r="W100" s="183">
        <v>2017451</v>
      </c>
      <c r="X100" s="184">
        <f t="shared" si="2"/>
        <v>10088.263826382639</v>
      </c>
      <c r="Y100" s="179">
        <v>14259.130913091311</v>
      </c>
      <c r="Z100" s="76">
        <v>12742.494249424943</v>
      </c>
      <c r="AA100" s="76">
        <v>12756.260626062607</v>
      </c>
      <c r="AB100" s="50">
        <v>13788.81888188819</v>
      </c>
      <c r="AC100" s="185">
        <f t="shared" si="3"/>
        <v>-4170.8670867086712</v>
      </c>
      <c r="AD100" s="191">
        <v>0.14655172413793102</v>
      </c>
      <c r="AE100" s="187">
        <v>8.3573487031700283E-2</v>
      </c>
      <c r="AF100" s="77"/>
      <c r="AG100" s="81"/>
      <c r="AH100" s="99"/>
    </row>
    <row r="101" spans="1:34" s="51" customFormat="1" ht="30" customHeight="1" x14ac:dyDescent="0.15">
      <c r="A101" s="92"/>
      <c r="B101" s="44" t="s">
        <v>91</v>
      </c>
      <c r="C101" s="43">
        <v>96</v>
      </c>
      <c r="D101" s="137" t="s">
        <v>337</v>
      </c>
      <c r="E101" s="45" t="s">
        <v>160</v>
      </c>
      <c r="F101" s="46" t="s">
        <v>338</v>
      </c>
      <c r="G101" s="144" t="s">
        <v>122</v>
      </c>
      <c r="H101" s="135">
        <v>1995</v>
      </c>
      <c r="I101" s="146">
        <v>1995</v>
      </c>
      <c r="J101" s="48">
        <v>160.65</v>
      </c>
      <c r="K101" s="140" t="s">
        <v>96</v>
      </c>
      <c r="L101" s="135">
        <v>1</v>
      </c>
      <c r="M101" s="145"/>
      <c r="N101" s="49" t="s">
        <v>123</v>
      </c>
      <c r="O101" s="142"/>
      <c r="P101" s="50">
        <v>6732.0385932150639</v>
      </c>
      <c r="Q101" s="90">
        <v>0.25862068965517243</v>
      </c>
      <c r="R101" s="143">
        <v>1577</v>
      </c>
      <c r="S101" s="45"/>
      <c r="T101" s="45" t="s">
        <v>98</v>
      </c>
      <c r="U101" s="45" t="s">
        <v>1713</v>
      </c>
      <c r="V101" s="177" t="s">
        <v>1767</v>
      </c>
      <c r="W101" s="183">
        <v>1081502</v>
      </c>
      <c r="X101" s="184">
        <f t="shared" si="2"/>
        <v>6732.0385932150639</v>
      </c>
      <c r="Y101" s="179">
        <v>4632.5427948957358</v>
      </c>
      <c r="Z101" s="76">
        <v>5293.893557422969</v>
      </c>
      <c r="AA101" s="76">
        <v>10544.102085278555</v>
      </c>
      <c r="AB101" s="50">
        <v>11855.126050420167</v>
      </c>
      <c r="AC101" s="185">
        <f t="shared" si="3"/>
        <v>2099.4957983193281</v>
      </c>
      <c r="AD101" s="191">
        <v>0.25862068965517243</v>
      </c>
      <c r="AE101" s="187">
        <v>0.22190201729106629</v>
      </c>
      <c r="AF101" s="77"/>
      <c r="AG101" s="81"/>
      <c r="AH101" s="99"/>
    </row>
    <row r="102" spans="1:34" s="51" customFormat="1" ht="30" customHeight="1" x14ac:dyDescent="0.15">
      <c r="A102" s="92"/>
      <c r="B102" s="44" t="s">
        <v>91</v>
      </c>
      <c r="C102" s="43">
        <v>97</v>
      </c>
      <c r="D102" s="137" t="s">
        <v>339</v>
      </c>
      <c r="E102" s="45" t="s">
        <v>160</v>
      </c>
      <c r="F102" s="46" t="s">
        <v>340</v>
      </c>
      <c r="G102" s="144" t="s">
        <v>122</v>
      </c>
      <c r="H102" s="135">
        <v>1994</v>
      </c>
      <c r="I102" s="146">
        <v>1994</v>
      </c>
      <c r="J102" s="48">
        <v>154.38999999999999</v>
      </c>
      <c r="K102" s="140" t="s">
        <v>96</v>
      </c>
      <c r="L102" s="135">
        <v>1</v>
      </c>
      <c r="M102" s="145"/>
      <c r="N102" s="49" t="s">
        <v>123</v>
      </c>
      <c r="O102" s="142"/>
      <c r="P102" s="50">
        <v>2391.7676015285965</v>
      </c>
      <c r="Q102" s="90">
        <v>0.11494252873563218</v>
      </c>
      <c r="R102" s="143">
        <v>1602.38</v>
      </c>
      <c r="S102" s="45"/>
      <c r="T102" s="45" t="s">
        <v>98</v>
      </c>
      <c r="U102" s="45" t="s">
        <v>1713</v>
      </c>
      <c r="V102" s="177" t="s">
        <v>1768</v>
      </c>
      <c r="W102" s="183">
        <v>369265</v>
      </c>
      <c r="X102" s="184">
        <f t="shared" si="2"/>
        <v>2391.7676015285965</v>
      </c>
      <c r="Y102" s="179">
        <v>6543.0209210441099</v>
      </c>
      <c r="Z102" s="76">
        <v>5297.7265366927913</v>
      </c>
      <c r="AA102" s="76">
        <v>2617.591812941253</v>
      </c>
      <c r="AB102" s="50">
        <v>8909.8711056415577</v>
      </c>
      <c r="AC102" s="185">
        <f t="shared" si="3"/>
        <v>-4151.2533195155138</v>
      </c>
      <c r="AD102" s="191">
        <v>0.11494252873563218</v>
      </c>
      <c r="AE102" s="187">
        <v>0.1239193083573487</v>
      </c>
      <c r="AF102" s="77"/>
      <c r="AG102" s="81"/>
      <c r="AH102" s="99"/>
    </row>
    <row r="103" spans="1:34" s="51" customFormat="1" ht="45" customHeight="1" x14ac:dyDescent="0.15">
      <c r="A103" s="92"/>
      <c r="B103" s="44" t="s">
        <v>91</v>
      </c>
      <c r="C103" s="43">
        <v>98</v>
      </c>
      <c r="D103" s="137" t="s">
        <v>341</v>
      </c>
      <c r="E103" s="45" t="s">
        <v>160</v>
      </c>
      <c r="F103" s="46" t="s">
        <v>161</v>
      </c>
      <c r="G103" s="144" t="s">
        <v>122</v>
      </c>
      <c r="H103" s="135">
        <v>1997</v>
      </c>
      <c r="I103" s="139">
        <v>1997</v>
      </c>
      <c r="J103" s="48"/>
      <c r="K103" s="140" t="s">
        <v>96</v>
      </c>
      <c r="L103" s="135">
        <v>1</v>
      </c>
      <c r="M103" s="145"/>
      <c r="N103" s="49" t="s">
        <v>123</v>
      </c>
      <c r="O103" s="142" t="s">
        <v>97</v>
      </c>
      <c r="P103" s="50"/>
      <c r="Q103" s="149"/>
      <c r="R103" s="143"/>
      <c r="S103" s="45" t="s">
        <v>342</v>
      </c>
      <c r="T103" s="45" t="s">
        <v>2442</v>
      </c>
      <c r="U103" s="45" t="s">
        <v>1713</v>
      </c>
      <c r="V103" s="177" t="s">
        <v>1769</v>
      </c>
      <c r="W103" s="183">
        <v>0</v>
      </c>
      <c r="X103" s="184"/>
      <c r="Y103" s="179"/>
      <c r="Z103" s="76" t="e">
        <v>#DIV/0!</v>
      </c>
      <c r="AA103" s="76" t="e">
        <v>#DIV/0!</v>
      </c>
      <c r="AB103" s="50" t="e">
        <v>#DIV/0!</v>
      </c>
      <c r="AC103" s="185">
        <f t="shared" si="3"/>
        <v>0</v>
      </c>
      <c r="AD103" s="191"/>
      <c r="AE103" s="187" t="e">
        <v>#N/A</v>
      </c>
      <c r="AF103" s="77"/>
      <c r="AG103" s="81"/>
      <c r="AH103" s="99"/>
    </row>
    <row r="104" spans="1:34" ht="30" customHeight="1" x14ac:dyDescent="0.15">
      <c r="A104" s="92"/>
      <c r="B104" s="44" t="s">
        <v>91</v>
      </c>
      <c r="C104" s="43">
        <v>99</v>
      </c>
      <c r="D104" s="137" t="s">
        <v>343</v>
      </c>
      <c r="E104" s="45" t="s">
        <v>195</v>
      </c>
      <c r="F104" s="46" t="s">
        <v>344</v>
      </c>
      <c r="G104" s="144" t="s">
        <v>95</v>
      </c>
      <c r="H104" s="135">
        <v>1995</v>
      </c>
      <c r="I104" s="146">
        <v>1995</v>
      </c>
      <c r="J104" s="48">
        <f>1630.51-135</f>
        <v>1495.51</v>
      </c>
      <c r="K104" s="140" t="s">
        <v>96</v>
      </c>
      <c r="L104" s="135">
        <v>2</v>
      </c>
      <c r="M104" s="145" t="s">
        <v>943</v>
      </c>
      <c r="N104" s="49" t="s">
        <v>97</v>
      </c>
      <c r="O104" s="142" t="s">
        <v>97</v>
      </c>
      <c r="P104" s="50">
        <v>22423.88813077916</v>
      </c>
      <c r="Q104" s="90">
        <v>0.28352070194680562</v>
      </c>
      <c r="R104" s="143">
        <v>5501</v>
      </c>
      <c r="S104" s="45" t="s">
        <v>345</v>
      </c>
      <c r="T104" s="45" t="s">
        <v>98</v>
      </c>
      <c r="U104" s="45" t="s">
        <v>1713</v>
      </c>
      <c r="V104" s="177" t="s">
        <v>1770</v>
      </c>
      <c r="W104" s="183">
        <v>33535148.938461542</v>
      </c>
      <c r="X104" s="184">
        <f t="shared" si="2"/>
        <v>22423.88813077916</v>
      </c>
      <c r="Y104" s="179">
        <v>21639.954067637333</v>
      </c>
      <c r="Z104" s="76">
        <v>19716.67404298186</v>
      </c>
      <c r="AA104" s="76">
        <v>23653.487909121501</v>
      </c>
      <c r="AB104" s="50">
        <v>23463.675365412895</v>
      </c>
      <c r="AC104" s="185">
        <f t="shared" si="3"/>
        <v>783.93406314182721</v>
      </c>
      <c r="AD104" s="191">
        <v>0.28352070194680562</v>
      </c>
      <c r="AE104" s="187">
        <v>0.23892999822879973</v>
      </c>
      <c r="AF104" s="77"/>
      <c r="AH104" s="99"/>
    </row>
    <row r="105" spans="1:34" ht="38.25" customHeight="1" x14ac:dyDescent="0.15">
      <c r="A105" s="92"/>
      <c r="B105" s="44" t="s">
        <v>91</v>
      </c>
      <c r="C105" s="43">
        <v>100</v>
      </c>
      <c r="D105" s="137" t="s">
        <v>346</v>
      </c>
      <c r="E105" s="45" t="s">
        <v>195</v>
      </c>
      <c r="F105" s="46" t="s">
        <v>347</v>
      </c>
      <c r="G105" s="144" t="s">
        <v>95</v>
      </c>
      <c r="H105" s="135">
        <v>1982</v>
      </c>
      <c r="I105" s="146">
        <v>1982</v>
      </c>
      <c r="J105" s="48">
        <f>527.62-41.4</f>
        <v>486.22</v>
      </c>
      <c r="K105" s="140" t="s">
        <v>96</v>
      </c>
      <c r="L105" s="135">
        <v>1</v>
      </c>
      <c r="M105" s="145"/>
      <c r="N105" s="49" t="s">
        <v>97</v>
      </c>
      <c r="O105" s="142" t="s">
        <v>97</v>
      </c>
      <c r="P105" s="50">
        <v>31829.339172201253</v>
      </c>
      <c r="Q105" s="90">
        <v>0.28302486549474704</v>
      </c>
      <c r="R105" s="143">
        <v>1856.3</v>
      </c>
      <c r="S105" s="45" t="s">
        <v>348</v>
      </c>
      <c r="T105" s="45" t="s">
        <v>98</v>
      </c>
      <c r="U105" s="45" t="s">
        <v>1713</v>
      </c>
      <c r="V105" s="177" t="s">
        <v>1771</v>
      </c>
      <c r="W105" s="183">
        <v>15476061.292307694</v>
      </c>
      <c r="X105" s="184">
        <f t="shared" si="2"/>
        <v>31829.339172201253</v>
      </c>
      <c r="Y105" s="179">
        <v>31921.949196786511</v>
      </c>
      <c r="Z105" s="76">
        <v>24356.072282807232</v>
      </c>
      <c r="AA105" s="76">
        <v>32834.646460409276</v>
      </c>
      <c r="AB105" s="50">
        <v>30747.406038046756</v>
      </c>
      <c r="AC105" s="185">
        <f t="shared" si="3"/>
        <v>-92.610024585257634</v>
      </c>
      <c r="AD105" s="191">
        <v>0.28302486549474704</v>
      </c>
      <c r="AE105" s="187">
        <v>0.26278570600946499</v>
      </c>
      <c r="AF105" s="77"/>
      <c r="AH105" s="99"/>
    </row>
    <row r="106" spans="1:34" ht="38.25" customHeight="1" x14ac:dyDescent="0.15">
      <c r="A106" s="92"/>
      <c r="B106" s="44" t="s">
        <v>91</v>
      </c>
      <c r="C106" s="43">
        <v>101</v>
      </c>
      <c r="D106" s="137" t="s">
        <v>349</v>
      </c>
      <c r="E106" s="45" t="s">
        <v>195</v>
      </c>
      <c r="F106" s="46" t="s">
        <v>350</v>
      </c>
      <c r="G106" s="144" t="s">
        <v>95</v>
      </c>
      <c r="H106" s="135">
        <v>1994</v>
      </c>
      <c r="I106" s="146">
        <v>1994</v>
      </c>
      <c r="J106" s="48">
        <f>525.17-52.8</f>
        <v>472.36999999999995</v>
      </c>
      <c r="K106" s="140" t="s">
        <v>96</v>
      </c>
      <c r="L106" s="135">
        <v>1</v>
      </c>
      <c r="M106" s="145"/>
      <c r="N106" s="49" t="s">
        <v>97</v>
      </c>
      <c r="O106" s="142" t="s">
        <v>97</v>
      </c>
      <c r="P106" s="50">
        <v>29292.580587902903</v>
      </c>
      <c r="Q106" s="90">
        <v>0.11781609195402298</v>
      </c>
      <c r="R106" s="143">
        <v>3449</v>
      </c>
      <c r="S106" s="45" t="s">
        <v>351</v>
      </c>
      <c r="T106" s="45" t="s">
        <v>98</v>
      </c>
      <c r="U106" s="45" t="s">
        <v>1713</v>
      </c>
      <c r="V106" s="177" t="s">
        <v>1772</v>
      </c>
      <c r="W106" s="183">
        <v>13836936.292307694</v>
      </c>
      <c r="X106" s="184">
        <f t="shared" si="2"/>
        <v>29292.580587902903</v>
      </c>
      <c r="Y106" s="179">
        <v>28605.227128017315</v>
      </c>
      <c r="Z106" s="76">
        <v>26441.62301870681</v>
      </c>
      <c r="AA106" s="76">
        <v>33252.532552829769</v>
      </c>
      <c r="AB106" s="50">
        <v>33900.350919446828</v>
      </c>
      <c r="AC106" s="185">
        <f t="shared" si="3"/>
        <v>687.35345988558765</v>
      </c>
      <c r="AD106" s="191">
        <v>0.11781609195402298</v>
      </c>
      <c r="AE106" s="187">
        <v>9.1498559077809793E-2</v>
      </c>
      <c r="AF106" s="77"/>
      <c r="AH106" s="99"/>
    </row>
    <row r="107" spans="1:34" ht="30" customHeight="1" x14ac:dyDescent="0.15">
      <c r="A107" s="92"/>
      <c r="B107" s="44" t="s">
        <v>91</v>
      </c>
      <c r="C107" s="43">
        <v>102</v>
      </c>
      <c r="D107" s="137" t="s">
        <v>352</v>
      </c>
      <c r="E107" s="45" t="s">
        <v>195</v>
      </c>
      <c r="F107" s="46" t="s">
        <v>353</v>
      </c>
      <c r="G107" s="144" t="s">
        <v>122</v>
      </c>
      <c r="H107" s="135">
        <v>2005</v>
      </c>
      <c r="I107" s="146">
        <v>2005</v>
      </c>
      <c r="J107" s="48">
        <v>250.08</v>
      </c>
      <c r="K107" s="140" t="s">
        <v>96</v>
      </c>
      <c r="L107" s="135">
        <v>1</v>
      </c>
      <c r="M107" s="145"/>
      <c r="N107" s="49" t="s">
        <v>123</v>
      </c>
      <c r="O107" s="142" t="s">
        <v>97</v>
      </c>
      <c r="P107" s="50">
        <v>12569.505758157389</v>
      </c>
      <c r="Q107" s="90">
        <v>0.76325088339222613</v>
      </c>
      <c r="R107" s="143">
        <v>875.58</v>
      </c>
      <c r="S107" s="45" t="s">
        <v>2947</v>
      </c>
      <c r="T107" s="45" t="s">
        <v>98</v>
      </c>
      <c r="U107" s="45" t="s">
        <v>1713</v>
      </c>
      <c r="V107" s="177" t="s">
        <v>1773</v>
      </c>
      <c r="W107" s="183">
        <v>3143382</v>
      </c>
      <c r="X107" s="184">
        <f t="shared" si="2"/>
        <v>12569.505758157389</v>
      </c>
      <c r="Y107" s="179">
        <v>14205.798144593729</v>
      </c>
      <c r="Z107" s="76">
        <v>12577.063339731285</v>
      </c>
      <c r="AA107" s="76">
        <v>11060.408669225848</v>
      </c>
      <c r="AB107" s="50">
        <v>10843.14619321817</v>
      </c>
      <c r="AC107" s="185">
        <f t="shared" si="3"/>
        <v>-1636.2923864363402</v>
      </c>
      <c r="AD107" s="191">
        <v>0.76325088339222613</v>
      </c>
      <c r="AE107" s="187">
        <v>0.81268011527377526</v>
      </c>
      <c r="AF107" s="77" t="s">
        <v>2943</v>
      </c>
      <c r="AH107" s="99"/>
    </row>
    <row r="108" spans="1:34" ht="30" customHeight="1" x14ac:dyDescent="0.15">
      <c r="A108" s="92"/>
      <c r="B108" s="44" t="s">
        <v>91</v>
      </c>
      <c r="C108" s="43">
        <v>103</v>
      </c>
      <c r="D108" s="137" t="s">
        <v>354</v>
      </c>
      <c r="E108" s="45" t="s">
        <v>195</v>
      </c>
      <c r="F108" s="46" t="s">
        <v>355</v>
      </c>
      <c r="G108" s="144" t="s">
        <v>122</v>
      </c>
      <c r="H108" s="135">
        <v>1996</v>
      </c>
      <c r="I108" s="146">
        <v>1996</v>
      </c>
      <c r="J108" s="48">
        <v>249.26</v>
      </c>
      <c r="K108" s="140" t="s">
        <v>96</v>
      </c>
      <c r="L108" s="135">
        <v>1</v>
      </c>
      <c r="M108" s="145"/>
      <c r="N108" s="49" t="s">
        <v>123</v>
      </c>
      <c r="O108" s="142"/>
      <c r="P108" s="50">
        <v>3520.837679531413</v>
      </c>
      <c r="Q108" s="90">
        <v>0.22701149425287356</v>
      </c>
      <c r="R108" s="143">
        <v>623.61</v>
      </c>
      <c r="S108" s="45"/>
      <c r="T108" s="45" t="s">
        <v>98</v>
      </c>
      <c r="U108" s="45" t="s">
        <v>1713</v>
      </c>
      <c r="V108" s="177" t="s">
        <v>1774</v>
      </c>
      <c r="W108" s="183">
        <v>877604</v>
      </c>
      <c r="X108" s="184">
        <f t="shared" si="2"/>
        <v>3520.837679531413</v>
      </c>
      <c r="Y108" s="179">
        <v>24725.940784722781</v>
      </c>
      <c r="Z108" s="76">
        <v>12015.209018695339</v>
      </c>
      <c r="AA108" s="76">
        <v>13661.654497312044</v>
      </c>
      <c r="AB108" s="50">
        <v>13796.975046136564</v>
      </c>
      <c r="AC108" s="185">
        <f t="shared" si="3"/>
        <v>-21205.103105191367</v>
      </c>
      <c r="AD108" s="191">
        <v>0.22701149425287356</v>
      </c>
      <c r="AE108" s="187">
        <v>0.2276657060518732</v>
      </c>
      <c r="AF108" s="77"/>
      <c r="AH108" s="99"/>
    </row>
    <row r="109" spans="1:34" ht="30" customHeight="1" x14ac:dyDescent="0.15">
      <c r="A109" s="92"/>
      <c r="B109" s="44" t="s">
        <v>91</v>
      </c>
      <c r="C109" s="43">
        <v>104</v>
      </c>
      <c r="D109" s="137" t="s">
        <v>356</v>
      </c>
      <c r="E109" s="45" t="s">
        <v>125</v>
      </c>
      <c r="F109" s="46" t="s">
        <v>357</v>
      </c>
      <c r="G109" s="144" t="s">
        <v>122</v>
      </c>
      <c r="H109" s="135">
        <v>1991</v>
      </c>
      <c r="I109" s="146">
        <v>1991</v>
      </c>
      <c r="J109" s="48">
        <v>205.36</v>
      </c>
      <c r="K109" s="140" t="s">
        <v>96</v>
      </c>
      <c r="L109" s="135">
        <v>1</v>
      </c>
      <c r="M109" s="145"/>
      <c r="N109" s="49" t="s">
        <v>123</v>
      </c>
      <c r="O109" s="142"/>
      <c r="P109" s="50">
        <v>5168.022010128554</v>
      </c>
      <c r="Q109" s="90">
        <v>0.16666666666666666</v>
      </c>
      <c r="R109" s="143">
        <v>1118.3499999999999</v>
      </c>
      <c r="S109" s="45"/>
      <c r="T109" s="45" t="s">
        <v>98</v>
      </c>
      <c r="U109" s="45" t="s">
        <v>1713</v>
      </c>
      <c r="V109" s="177" t="s">
        <v>1775</v>
      </c>
      <c r="W109" s="183">
        <v>1061305</v>
      </c>
      <c r="X109" s="184">
        <f t="shared" si="2"/>
        <v>5168.022010128554</v>
      </c>
      <c r="Y109" s="179">
        <v>5560.727502921698</v>
      </c>
      <c r="Z109" s="76">
        <v>5237.7726918582002</v>
      </c>
      <c r="AA109" s="76">
        <v>4163.1232956758859</v>
      </c>
      <c r="AB109" s="50">
        <v>3863.4105960264897</v>
      </c>
      <c r="AC109" s="185">
        <f t="shared" si="3"/>
        <v>-392.705492793144</v>
      </c>
      <c r="AD109" s="191">
        <v>0.16666666666666666</v>
      </c>
      <c r="AE109" s="187">
        <v>0.15606936416184972</v>
      </c>
      <c r="AF109" s="77"/>
      <c r="AH109" s="99"/>
    </row>
    <row r="110" spans="1:34" s="51" customFormat="1" ht="30" customHeight="1" x14ac:dyDescent="0.15">
      <c r="A110" s="92"/>
      <c r="B110" s="44" t="s">
        <v>91</v>
      </c>
      <c r="C110" s="43">
        <v>105</v>
      </c>
      <c r="D110" s="137" t="s">
        <v>358</v>
      </c>
      <c r="E110" s="45" t="s">
        <v>125</v>
      </c>
      <c r="F110" s="46" t="s">
        <v>359</v>
      </c>
      <c r="G110" s="144" t="s">
        <v>122</v>
      </c>
      <c r="H110" s="135">
        <v>1988</v>
      </c>
      <c r="I110" s="146">
        <v>1988</v>
      </c>
      <c r="J110" s="48">
        <v>115.93</v>
      </c>
      <c r="K110" s="140" t="s">
        <v>96</v>
      </c>
      <c r="L110" s="135">
        <v>1</v>
      </c>
      <c r="M110" s="145"/>
      <c r="N110" s="49" t="s">
        <v>123</v>
      </c>
      <c r="O110" s="142"/>
      <c r="P110" s="50">
        <v>2959.8550849650651</v>
      </c>
      <c r="Q110" s="90">
        <v>0.31700288184438041</v>
      </c>
      <c r="R110" s="143">
        <v>448.9</v>
      </c>
      <c r="S110" s="45"/>
      <c r="T110" s="45" t="s">
        <v>98</v>
      </c>
      <c r="U110" s="45" t="s">
        <v>1713</v>
      </c>
      <c r="V110" s="177" t="s">
        <v>1776</v>
      </c>
      <c r="W110" s="183">
        <v>343136</v>
      </c>
      <c r="X110" s="184">
        <f t="shared" si="2"/>
        <v>2959.8550849650651</v>
      </c>
      <c r="Y110" s="179">
        <v>5286.9490209609248</v>
      </c>
      <c r="Z110" s="76">
        <v>4487.8461140343306</v>
      </c>
      <c r="AA110" s="76">
        <v>2985.8190287242301</v>
      </c>
      <c r="AB110" s="50">
        <v>2341.7665832830153</v>
      </c>
      <c r="AC110" s="185">
        <f t="shared" si="3"/>
        <v>-2327.0939359958597</v>
      </c>
      <c r="AD110" s="191">
        <v>0.31700288184438041</v>
      </c>
      <c r="AE110" s="187">
        <v>0.28405797101449276</v>
      </c>
      <c r="AF110" s="77"/>
      <c r="AG110" s="81"/>
      <c r="AH110" s="99"/>
    </row>
    <row r="111" spans="1:34" ht="30" customHeight="1" x14ac:dyDescent="0.15">
      <c r="A111" s="92"/>
      <c r="B111" s="44" t="s">
        <v>91</v>
      </c>
      <c r="C111" s="43">
        <v>106</v>
      </c>
      <c r="D111" s="137" t="s">
        <v>360</v>
      </c>
      <c r="E111" s="45" t="s">
        <v>118</v>
      </c>
      <c r="F111" s="46" t="s">
        <v>361</v>
      </c>
      <c r="G111" s="144" t="s">
        <v>122</v>
      </c>
      <c r="H111" s="135">
        <v>1993</v>
      </c>
      <c r="I111" s="146">
        <v>1993</v>
      </c>
      <c r="J111" s="48">
        <v>202.88</v>
      </c>
      <c r="K111" s="140" t="s">
        <v>96</v>
      </c>
      <c r="L111" s="135">
        <v>1</v>
      </c>
      <c r="M111" s="145"/>
      <c r="N111" s="49" t="s">
        <v>123</v>
      </c>
      <c r="O111" s="142"/>
      <c r="P111" s="50">
        <v>2755.8655362776026</v>
      </c>
      <c r="Q111" s="90">
        <v>4.3103448275862072E-2</v>
      </c>
      <c r="R111" s="143">
        <v>1201.69</v>
      </c>
      <c r="S111" s="45"/>
      <c r="T111" s="45" t="s">
        <v>98</v>
      </c>
      <c r="U111" s="45" t="s">
        <v>1713</v>
      </c>
      <c r="V111" s="177" t="s">
        <v>1777</v>
      </c>
      <c r="W111" s="183">
        <v>559110</v>
      </c>
      <c r="X111" s="184">
        <f t="shared" si="2"/>
        <v>2755.8655362776026</v>
      </c>
      <c r="Y111" s="179">
        <v>3598.2403391167195</v>
      </c>
      <c r="Z111" s="76">
        <v>5973.3192034700314</v>
      </c>
      <c r="AA111" s="76">
        <v>2322.6784305993692</v>
      </c>
      <c r="AB111" s="50">
        <v>2188.7273264984228</v>
      </c>
      <c r="AC111" s="185">
        <f t="shared" si="3"/>
        <v>-842.37480283911691</v>
      </c>
      <c r="AD111" s="191">
        <v>4.3103448275862072E-2</v>
      </c>
      <c r="AE111" s="187">
        <v>4.0345821325648415E-2</v>
      </c>
      <c r="AF111" s="77"/>
      <c r="AH111" s="99"/>
    </row>
    <row r="112" spans="1:34" s="51" customFormat="1" ht="30" customHeight="1" x14ac:dyDescent="0.15">
      <c r="A112" s="92"/>
      <c r="B112" s="44" t="s">
        <v>91</v>
      </c>
      <c r="C112" s="43">
        <v>107</v>
      </c>
      <c r="D112" s="137" t="s">
        <v>362</v>
      </c>
      <c r="E112" s="45" t="s">
        <v>118</v>
      </c>
      <c r="F112" s="46" t="s">
        <v>363</v>
      </c>
      <c r="G112" s="144" t="s">
        <v>122</v>
      </c>
      <c r="H112" s="135">
        <v>1997</v>
      </c>
      <c r="I112" s="146">
        <v>1997</v>
      </c>
      <c r="J112" s="48">
        <v>169.96</v>
      </c>
      <c r="K112" s="140" t="s">
        <v>96</v>
      </c>
      <c r="L112" s="135">
        <v>1</v>
      </c>
      <c r="M112" s="145"/>
      <c r="N112" s="49" t="s">
        <v>123</v>
      </c>
      <c r="O112" s="142" t="s">
        <v>97</v>
      </c>
      <c r="P112" s="50">
        <v>7530.9484584608135</v>
      </c>
      <c r="Q112" s="90">
        <v>0.2413793103448276</v>
      </c>
      <c r="R112" s="143">
        <v>791.08999999999992</v>
      </c>
      <c r="S112" s="45"/>
      <c r="T112" s="45" t="s">
        <v>98</v>
      </c>
      <c r="U112" s="45" t="s">
        <v>1713</v>
      </c>
      <c r="V112" s="177" t="s">
        <v>1778</v>
      </c>
      <c r="W112" s="183">
        <v>1279960</v>
      </c>
      <c r="X112" s="184">
        <f t="shared" si="2"/>
        <v>7530.9484584608135</v>
      </c>
      <c r="Y112" s="179">
        <v>9009.0609555189458</v>
      </c>
      <c r="Z112" s="76">
        <v>17616.821605083547</v>
      </c>
      <c r="AA112" s="76">
        <v>17007.119322193455</v>
      </c>
      <c r="AB112" s="50">
        <v>18672.040480112966</v>
      </c>
      <c r="AC112" s="185">
        <f t="shared" si="3"/>
        <v>-1478.1124970581322</v>
      </c>
      <c r="AD112" s="191">
        <v>0.2413793103448276</v>
      </c>
      <c r="AE112" s="187">
        <v>0.20461095100864554</v>
      </c>
      <c r="AF112" s="77"/>
      <c r="AG112" s="81"/>
      <c r="AH112" s="99"/>
    </row>
    <row r="113" spans="1:34" s="51" customFormat="1" ht="30" customHeight="1" x14ac:dyDescent="0.15">
      <c r="A113" s="92"/>
      <c r="B113" s="44" t="s">
        <v>91</v>
      </c>
      <c r="C113" s="43">
        <v>108</v>
      </c>
      <c r="D113" s="137" t="s">
        <v>364</v>
      </c>
      <c r="E113" s="45" t="s">
        <v>118</v>
      </c>
      <c r="F113" s="46" t="s">
        <v>209</v>
      </c>
      <c r="G113" s="144" t="s">
        <v>122</v>
      </c>
      <c r="H113" s="135">
        <v>1974</v>
      </c>
      <c r="I113" s="146">
        <v>1974</v>
      </c>
      <c r="J113" s="48"/>
      <c r="K113" s="140" t="s">
        <v>96</v>
      </c>
      <c r="L113" s="135">
        <v>1</v>
      </c>
      <c r="M113" s="145"/>
      <c r="N113" s="49" t="s">
        <v>123</v>
      </c>
      <c r="O113" s="142"/>
      <c r="P113" s="50"/>
      <c r="Q113" s="149"/>
      <c r="R113" s="143"/>
      <c r="S113" s="45" t="s">
        <v>365</v>
      </c>
      <c r="T113" s="45" t="s">
        <v>2443</v>
      </c>
      <c r="U113" s="45" t="s">
        <v>1701</v>
      </c>
      <c r="V113" s="177" t="s">
        <v>1779</v>
      </c>
      <c r="W113" s="183">
        <v>0</v>
      </c>
      <c r="X113" s="184"/>
      <c r="Y113" s="179"/>
      <c r="Z113" s="76" t="e">
        <v>#DIV/0!</v>
      </c>
      <c r="AA113" s="76" t="e">
        <v>#DIV/0!</v>
      </c>
      <c r="AB113" s="50" t="e">
        <v>#DIV/0!</v>
      </c>
      <c r="AC113" s="185">
        <f t="shared" si="3"/>
        <v>0</v>
      </c>
      <c r="AD113" s="191"/>
      <c r="AE113" s="187" t="e">
        <v>#N/A</v>
      </c>
      <c r="AF113" s="77"/>
      <c r="AG113" s="81"/>
      <c r="AH113" s="99"/>
    </row>
    <row r="114" spans="1:34" ht="30" customHeight="1" x14ac:dyDescent="0.15">
      <c r="A114" s="92"/>
      <c r="B114" s="44" t="s">
        <v>91</v>
      </c>
      <c r="C114" s="43">
        <v>109</v>
      </c>
      <c r="D114" s="137" t="s">
        <v>366</v>
      </c>
      <c r="E114" s="45" t="s">
        <v>118</v>
      </c>
      <c r="F114" s="46" t="s">
        <v>367</v>
      </c>
      <c r="G114" s="144" t="s">
        <v>122</v>
      </c>
      <c r="H114" s="135">
        <v>1995</v>
      </c>
      <c r="I114" s="146">
        <v>1995</v>
      </c>
      <c r="J114" s="48">
        <v>197.09</v>
      </c>
      <c r="K114" s="140" t="s">
        <v>96</v>
      </c>
      <c r="L114" s="135">
        <v>1</v>
      </c>
      <c r="M114" s="145"/>
      <c r="N114" s="49" t="s">
        <v>123</v>
      </c>
      <c r="O114" s="142"/>
      <c r="P114" s="50">
        <v>3713.019432746461</v>
      </c>
      <c r="Q114" s="90">
        <v>0.20977011494252873</v>
      </c>
      <c r="R114" s="143">
        <v>509.47</v>
      </c>
      <c r="S114" s="45"/>
      <c r="T114" s="45" t="s">
        <v>98</v>
      </c>
      <c r="U114" s="45" t="s">
        <v>1713</v>
      </c>
      <c r="V114" s="177" t="s">
        <v>1780</v>
      </c>
      <c r="W114" s="183">
        <v>731799</v>
      </c>
      <c r="X114" s="184">
        <f t="shared" si="2"/>
        <v>3713.019432746461</v>
      </c>
      <c r="Y114" s="179">
        <v>8405.403622710437</v>
      </c>
      <c r="Z114" s="76">
        <v>4559.5108833527829</v>
      </c>
      <c r="AA114" s="76">
        <v>13006.245877517886</v>
      </c>
      <c r="AB114" s="50">
        <v>16510.543406565528</v>
      </c>
      <c r="AC114" s="185">
        <f t="shared" si="3"/>
        <v>-4692.3841899639756</v>
      </c>
      <c r="AD114" s="191">
        <v>0.20977011494252873</v>
      </c>
      <c r="AE114" s="187">
        <v>0.14985590778097982</v>
      </c>
      <c r="AF114" s="77"/>
      <c r="AH114" s="99"/>
    </row>
    <row r="115" spans="1:34" ht="30" customHeight="1" x14ac:dyDescent="0.15">
      <c r="A115" s="92"/>
      <c r="B115" s="44" t="s">
        <v>91</v>
      </c>
      <c r="C115" s="43">
        <v>110</v>
      </c>
      <c r="D115" s="137" t="s">
        <v>368</v>
      </c>
      <c r="E115" s="45" t="s">
        <v>118</v>
      </c>
      <c r="F115" s="46" t="s">
        <v>369</v>
      </c>
      <c r="G115" s="144" t="s">
        <v>95</v>
      </c>
      <c r="H115" s="135">
        <v>1971</v>
      </c>
      <c r="I115" s="146">
        <v>1971</v>
      </c>
      <c r="J115" s="48">
        <v>803.42</v>
      </c>
      <c r="K115" s="140" t="s">
        <v>96</v>
      </c>
      <c r="L115" s="135">
        <v>2</v>
      </c>
      <c r="M115" s="145"/>
      <c r="N115" s="49" t="s">
        <v>123</v>
      </c>
      <c r="O115" s="142"/>
      <c r="P115" s="50">
        <v>2121.8951482412685</v>
      </c>
      <c r="Q115" s="90">
        <v>0.19252873563218389</v>
      </c>
      <c r="R115" s="143">
        <v>2984.6</v>
      </c>
      <c r="S115" s="45"/>
      <c r="T115" s="45" t="s">
        <v>98</v>
      </c>
      <c r="U115" s="45" t="s">
        <v>1713</v>
      </c>
      <c r="V115" s="177" t="s">
        <v>1781</v>
      </c>
      <c r="W115" s="183">
        <v>1704773</v>
      </c>
      <c r="X115" s="184">
        <f t="shared" si="2"/>
        <v>2121.8951482412685</v>
      </c>
      <c r="Y115" s="179">
        <v>3482.1712180428667</v>
      </c>
      <c r="Z115" s="76">
        <v>5959.4832092803272</v>
      </c>
      <c r="AA115" s="76">
        <v>4873.1497846705333</v>
      </c>
      <c r="AB115" s="50">
        <v>4626.3000672126664</v>
      </c>
      <c r="AC115" s="185">
        <f t="shared" si="3"/>
        <v>-1360.2760698015982</v>
      </c>
      <c r="AD115" s="191">
        <v>0.19252873563218389</v>
      </c>
      <c r="AE115" s="187">
        <v>0.14985590778097982</v>
      </c>
      <c r="AF115" s="77"/>
      <c r="AH115" s="99"/>
    </row>
    <row r="116" spans="1:34" ht="30" customHeight="1" x14ac:dyDescent="0.15">
      <c r="A116" s="92"/>
      <c r="B116" s="44" t="s">
        <v>91</v>
      </c>
      <c r="C116" s="43">
        <v>111</v>
      </c>
      <c r="D116" s="137" t="s">
        <v>370</v>
      </c>
      <c r="E116" s="45" t="s">
        <v>107</v>
      </c>
      <c r="F116" s="46" t="s">
        <v>218</v>
      </c>
      <c r="G116" s="144" t="s">
        <v>95</v>
      </c>
      <c r="H116" s="135">
        <v>2014</v>
      </c>
      <c r="I116" s="146">
        <v>1974</v>
      </c>
      <c r="J116" s="48">
        <v>2879.2</v>
      </c>
      <c r="K116" s="140" t="s">
        <v>96</v>
      </c>
      <c r="L116" s="135">
        <v>4</v>
      </c>
      <c r="M116" s="145" t="s">
        <v>943</v>
      </c>
      <c r="N116" s="49" t="s">
        <v>97</v>
      </c>
      <c r="O116" s="142" t="s">
        <v>97</v>
      </c>
      <c r="P116" s="50">
        <v>32024.360238955269</v>
      </c>
      <c r="Q116" s="90">
        <v>0.57012068101169566</v>
      </c>
      <c r="R116" s="143"/>
      <c r="S116" s="45" t="s">
        <v>219</v>
      </c>
      <c r="T116" s="45" t="s">
        <v>220</v>
      </c>
      <c r="U116" s="45" t="s">
        <v>217</v>
      </c>
      <c r="V116" s="177" t="s">
        <v>1782</v>
      </c>
      <c r="W116" s="183">
        <v>92204538</v>
      </c>
      <c r="X116" s="184">
        <f t="shared" si="2"/>
        <v>32024.360238955269</v>
      </c>
      <c r="Y116" s="179">
        <v>33485.083703806617</v>
      </c>
      <c r="Z116" s="76">
        <v>42292.676785218122</v>
      </c>
      <c r="AA116" s="76">
        <v>35428.69581828286</v>
      </c>
      <c r="AB116" s="50">
        <v>37081.885593220344</v>
      </c>
      <c r="AC116" s="185">
        <f t="shared" si="3"/>
        <v>-1460.7234648513477</v>
      </c>
      <c r="AD116" s="191">
        <v>0.57012068101169566</v>
      </c>
      <c r="AE116" s="187">
        <v>0.4918436548193344</v>
      </c>
      <c r="AF116" s="77"/>
      <c r="AH116" s="99"/>
    </row>
    <row r="117" spans="1:34" ht="30" customHeight="1" x14ac:dyDescent="0.15">
      <c r="A117" s="92"/>
      <c r="B117" s="44" t="s">
        <v>91</v>
      </c>
      <c r="C117" s="43">
        <v>112</v>
      </c>
      <c r="D117" s="137" t="s">
        <v>371</v>
      </c>
      <c r="E117" s="45" t="s">
        <v>156</v>
      </c>
      <c r="F117" s="46" t="s">
        <v>267</v>
      </c>
      <c r="G117" s="144" t="s">
        <v>95</v>
      </c>
      <c r="H117" s="135">
        <v>1992</v>
      </c>
      <c r="I117" s="146">
        <v>1991</v>
      </c>
      <c r="J117" s="48">
        <v>4756</v>
      </c>
      <c r="K117" s="140" t="s">
        <v>96</v>
      </c>
      <c r="L117" s="135">
        <v>2</v>
      </c>
      <c r="M117" s="145"/>
      <c r="N117" s="49" t="s">
        <v>97</v>
      </c>
      <c r="O117" s="142" t="s">
        <v>97</v>
      </c>
      <c r="P117" s="50">
        <v>12573.585659113334</v>
      </c>
      <c r="Q117" s="90">
        <v>0.32391572756443676</v>
      </c>
      <c r="R117" s="143">
        <v>13375.12</v>
      </c>
      <c r="S117" s="45" t="s">
        <v>372</v>
      </c>
      <c r="T117" s="45" t="s">
        <v>98</v>
      </c>
      <c r="U117" s="45" t="s">
        <v>1713</v>
      </c>
      <c r="V117" s="177" t="s">
        <v>1783</v>
      </c>
      <c r="W117" s="183">
        <v>59799973.394743018</v>
      </c>
      <c r="X117" s="184">
        <f t="shared" si="2"/>
        <v>12573.585659113334</v>
      </c>
      <c r="Y117" s="179">
        <v>14147.943858373052</v>
      </c>
      <c r="Z117" s="76">
        <v>13096.767135752583</v>
      </c>
      <c r="AA117" s="76">
        <v>12058.826108709078</v>
      </c>
      <c r="AB117" s="50">
        <v>12277.976436333462</v>
      </c>
      <c r="AC117" s="185">
        <f t="shared" si="3"/>
        <v>-1574.3581992597174</v>
      </c>
      <c r="AD117" s="191">
        <v>0.32391572756443676</v>
      </c>
      <c r="AE117" s="187">
        <v>0.31943085815918187</v>
      </c>
      <c r="AF117" s="77"/>
      <c r="AH117" s="99"/>
    </row>
    <row r="118" spans="1:34" ht="30" customHeight="1" x14ac:dyDescent="0.15">
      <c r="A118" s="92"/>
      <c r="B118" s="44" t="s">
        <v>91</v>
      </c>
      <c r="C118" s="43">
        <v>113</v>
      </c>
      <c r="D118" s="137" t="s">
        <v>373</v>
      </c>
      <c r="E118" s="45" t="s">
        <v>141</v>
      </c>
      <c r="F118" s="46" t="s">
        <v>315</v>
      </c>
      <c r="G118" s="144" t="s">
        <v>95</v>
      </c>
      <c r="H118" s="135">
        <v>1987</v>
      </c>
      <c r="I118" s="146">
        <v>1987</v>
      </c>
      <c r="J118" s="48">
        <v>2657.02</v>
      </c>
      <c r="K118" s="140" t="s">
        <v>96</v>
      </c>
      <c r="L118" s="135">
        <v>2</v>
      </c>
      <c r="M118" s="145"/>
      <c r="N118" s="49" t="s">
        <v>97</v>
      </c>
      <c r="O118" s="142" t="s">
        <v>97</v>
      </c>
      <c r="P118" s="50">
        <v>15704.499066914106</v>
      </c>
      <c r="Q118" s="90">
        <v>0.2766413243921344</v>
      </c>
      <c r="R118" s="143">
        <v>6236.75</v>
      </c>
      <c r="S118" s="45" t="s">
        <v>374</v>
      </c>
      <c r="T118" s="45" t="s">
        <v>98</v>
      </c>
      <c r="U118" s="45" t="s">
        <v>1713</v>
      </c>
      <c r="V118" s="177" t="s">
        <v>1784</v>
      </c>
      <c r="W118" s="183">
        <v>41727168.110772118</v>
      </c>
      <c r="X118" s="184">
        <f t="shared" si="2"/>
        <v>15704.499066914106</v>
      </c>
      <c r="Y118" s="179">
        <v>16288.1608002867</v>
      </c>
      <c r="Z118" s="76">
        <v>11003.804450986714</v>
      </c>
      <c r="AA118" s="76">
        <v>8229.4021222947631</v>
      </c>
      <c r="AB118" s="50">
        <v>7365.2949803908359</v>
      </c>
      <c r="AC118" s="185">
        <f t="shared" si="3"/>
        <v>-583.66173337259352</v>
      </c>
      <c r="AD118" s="191">
        <v>0.2766413243921344</v>
      </c>
      <c r="AE118" s="187">
        <v>0.26332853025936598</v>
      </c>
      <c r="AF118" s="77"/>
      <c r="AH118" s="99"/>
    </row>
    <row r="119" spans="1:34" s="173" customFormat="1" ht="30" customHeight="1" x14ac:dyDescent="0.15">
      <c r="B119" s="44" t="s">
        <v>91</v>
      </c>
      <c r="C119" s="43">
        <v>114</v>
      </c>
      <c r="D119" s="137" t="s">
        <v>3407</v>
      </c>
      <c r="E119" s="45" t="s">
        <v>141</v>
      </c>
      <c r="F119" s="46" t="s">
        <v>3429</v>
      </c>
      <c r="G119" s="144" t="s">
        <v>95</v>
      </c>
      <c r="H119" s="47">
        <v>2023</v>
      </c>
      <c r="I119" s="47">
        <v>2023</v>
      </c>
      <c r="J119" s="48">
        <v>1109</v>
      </c>
      <c r="K119" s="140" t="s">
        <v>3430</v>
      </c>
      <c r="L119" s="135">
        <v>1</v>
      </c>
      <c r="M119" s="141"/>
      <c r="N119" s="49" t="s">
        <v>123</v>
      </c>
      <c r="O119" s="142" t="s">
        <v>97</v>
      </c>
      <c r="P119" s="87">
        <v>9517.6194770063121</v>
      </c>
      <c r="Q119" s="149"/>
      <c r="R119" s="143">
        <v>2393.17</v>
      </c>
      <c r="S119" s="45"/>
      <c r="T119" s="45"/>
      <c r="U119" s="45" t="s">
        <v>1713</v>
      </c>
      <c r="V119" s="177" t="s">
        <v>3411</v>
      </c>
      <c r="W119" s="183">
        <v>10555040</v>
      </c>
      <c r="X119" s="184">
        <f t="shared" si="2"/>
        <v>9517.6194770063121</v>
      </c>
      <c r="Y119" s="179"/>
      <c r="Z119" s="76"/>
      <c r="AA119" s="76"/>
      <c r="AB119" s="50"/>
      <c r="AC119" s="185">
        <f t="shared" si="3"/>
        <v>9517.6194770063121</v>
      </c>
      <c r="AD119" s="191"/>
      <c r="AE119" s="187"/>
      <c r="AF119" s="77"/>
      <c r="AG119" s="81"/>
      <c r="AH119" s="174"/>
    </row>
    <row r="120" spans="1:34" s="51" customFormat="1" ht="55.5" customHeight="1" x14ac:dyDescent="0.15">
      <c r="A120" s="92"/>
      <c r="B120" s="44" t="s">
        <v>91</v>
      </c>
      <c r="C120" s="43">
        <v>115</v>
      </c>
      <c r="D120" s="137" t="s">
        <v>375</v>
      </c>
      <c r="E120" s="45" t="s">
        <v>103</v>
      </c>
      <c r="F120" s="46" t="s">
        <v>104</v>
      </c>
      <c r="G120" s="144" t="s">
        <v>105</v>
      </c>
      <c r="H120" s="135">
        <v>1997</v>
      </c>
      <c r="I120" s="139">
        <v>1997</v>
      </c>
      <c r="J120" s="48">
        <v>158.80000000000001</v>
      </c>
      <c r="K120" s="140" t="s">
        <v>96</v>
      </c>
      <c r="L120" s="135">
        <v>1</v>
      </c>
      <c r="M120" s="145"/>
      <c r="N120" s="49" t="s">
        <v>97</v>
      </c>
      <c r="O120" s="142" t="s">
        <v>97</v>
      </c>
      <c r="P120" s="50">
        <v>63995.854220216999</v>
      </c>
      <c r="Q120" s="149"/>
      <c r="R120" s="143"/>
      <c r="S120" s="45" t="s">
        <v>1642</v>
      </c>
      <c r="T120" s="45" t="s">
        <v>376</v>
      </c>
      <c r="U120" s="45" t="s">
        <v>1691</v>
      </c>
      <c r="V120" s="177" t="s">
        <v>1785</v>
      </c>
      <c r="W120" s="183">
        <v>10162541.65017046</v>
      </c>
      <c r="X120" s="184">
        <f t="shared" si="2"/>
        <v>63995.854220216999</v>
      </c>
      <c r="Y120" s="179">
        <v>44037.106567597759</v>
      </c>
      <c r="Z120" s="76">
        <v>43298.114690036833</v>
      </c>
      <c r="AA120" s="76">
        <v>46957.206236669226</v>
      </c>
      <c r="AB120" s="50">
        <v>61398.420802205066</v>
      </c>
      <c r="AC120" s="185">
        <f t="shared" si="3"/>
        <v>19958.74765261924</v>
      </c>
      <c r="AD120" s="191"/>
      <c r="AE120" s="187" t="e">
        <v>#N/A</v>
      </c>
      <c r="AF120" s="77"/>
      <c r="AG120" s="81"/>
      <c r="AH120" s="99"/>
    </row>
    <row r="121" spans="1:34" ht="30" customHeight="1" x14ac:dyDescent="0.15">
      <c r="A121" s="92"/>
      <c r="B121" s="44" t="s">
        <v>91</v>
      </c>
      <c r="C121" s="43">
        <v>116</v>
      </c>
      <c r="D121" s="137" t="s">
        <v>377</v>
      </c>
      <c r="E121" s="45" t="s">
        <v>107</v>
      </c>
      <c r="F121" s="46" t="s">
        <v>2506</v>
      </c>
      <c r="G121" s="144" t="s">
        <v>95</v>
      </c>
      <c r="H121" s="135">
        <v>1980</v>
      </c>
      <c r="I121" s="146">
        <v>1980</v>
      </c>
      <c r="J121" s="48">
        <v>1785.9</v>
      </c>
      <c r="K121" s="140" t="s">
        <v>96</v>
      </c>
      <c r="L121" s="135">
        <v>3</v>
      </c>
      <c r="M121" s="145"/>
      <c r="N121" s="49" t="s">
        <v>97</v>
      </c>
      <c r="O121" s="142" t="s">
        <v>97</v>
      </c>
      <c r="P121" s="50">
        <v>13290.706069338021</v>
      </c>
      <c r="Q121" s="90">
        <v>0.18933312722441212</v>
      </c>
      <c r="R121" s="143">
        <v>0</v>
      </c>
      <c r="S121" s="45" t="s">
        <v>2926</v>
      </c>
      <c r="T121" s="45" t="s">
        <v>98</v>
      </c>
      <c r="U121" s="45" t="s">
        <v>1713</v>
      </c>
      <c r="V121" s="177" t="s">
        <v>1786</v>
      </c>
      <c r="W121" s="183">
        <v>23735871.969230771</v>
      </c>
      <c r="X121" s="184">
        <f t="shared" si="2"/>
        <v>13290.706069338021</v>
      </c>
      <c r="Y121" s="179">
        <v>12893.018284252285</v>
      </c>
      <c r="Z121" s="76">
        <v>13647.338857352894</v>
      </c>
      <c r="AA121" s="76">
        <v>16606.38210536995</v>
      </c>
      <c r="AB121" s="50">
        <v>224461.93654547245</v>
      </c>
      <c r="AC121" s="185">
        <f t="shared" si="3"/>
        <v>397.68778508573632</v>
      </c>
      <c r="AD121" s="191">
        <v>0.18933312722441212</v>
      </c>
      <c r="AE121" s="187">
        <v>0.17852236411133657</v>
      </c>
      <c r="AF121" s="77" t="s">
        <v>2499</v>
      </c>
      <c r="AH121" s="99"/>
    </row>
    <row r="122" spans="1:34" ht="55.5" customHeight="1" x14ac:dyDescent="0.15">
      <c r="A122" s="92"/>
      <c r="B122" s="44" t="s">
        <v>91</v>
      </c>
      <c r="C122" s="43">
        <v>117</v>
      </c>
      <c r="D122" s="137" t="s">
        <v>378</v>
      </c>
      <c r="E122" s="45" t="s">
        <v>107</v>
      </c>
      <c r="F122" s="46" t="s">
        <v>108</v>
      </c>
      <c r="G122" s="144" t="s">
        <v>95</v>
      </c>
      <c r="H122" s="135">
        <v>1997</v>
      </c>
      <c r="I122" s="139">
        <v>1997</v>
      </c>
      <c r="J122" s="48">
        <v>39.1</v>
      </c>
      <c r="K122" s="140" t="s">
        <v>96</v>
      </c>
      <c r="L122" s="135">
        <v>1</v>
      </c>
      <c r="M122" s="145"/>
      <c r="N122" s="49" t="s">
        <v>97</v>
      </c>
      <c r="O122" s="142" t="s">
        <v>97</v>
      </c>
      <c r="P122" s="50">
        <v>239637.00688569745</v>
      </c>
      <c r="Q122" s="149"/>
      <c r="R122" s="143"/>
      <c r="S122" s="45" t="s">
        <v>1640</v>
      </c>
      <c r="T122" s="45" t="s">
        <v>379</v>
      </c>
      <c r="U122" s="45" t="s">
        <v>1713</v>
      </c>
      <c r="V122" s="177" t="s">
        <v>1787</v>
      </c>
      <c r="W122" s="183">
        <v>9369806.9692307711</v>
      </c>
      <c r="X122" s="184">
        <f t="shared" si="2"/>
        <v>239637.00688569745</v>
      </c>
      <c r="Y122" s="179">
        <v>194812.00393468421</v>
      </c>
      <c r="Z122" s="76">
        <v>223301.39297561467</v>
      </c>
      <c r="AA122" s="76">
        <v>304418.99749309965</v>
      </c>
      <c r="AB122" s="50">
        <v>327240.71007209958</v>
      </c>
      <c r="AC122" s="185">
        <f t="shared" si="3"/>
        <v>44825.002951013244</v>
      </c>
      <c r="AD122" s="191"/>
      <c r="AE122" s="187" t="e">
        <v>#N/A</v>
      </c>
      <c r="AF122" s="77"/>
      <c r="AH122" s="99"/>
    </row>
    <row r="123" spans="1:34" s="51" customFormat="1" ht="30" customHeight="1" x14ac:dyDescent="0.15">
      <c r="A123" s="92"/>
      <c r="B123" s="44" t="s">
        <v>91</v>
      </c>
      <c r="C123" s="43">
        <v>118</v>
      </c>
      <c r="D123" s="137" t="s">
        <v>380</v>
      </c>
      <c r="E123" s="45" t="s">
        <v>111</v>
      </c>
      <c r="F123" s="46" t="s">
        <v>112</v>
      </c>
      <c r="G123" s="144" t="s">
        <v>95</v>
      </c>
      <c r="H123" s="135">
        <v>1999</v>
      </c>
      <c r="I123" s="139">
        <v>1999</v>
      </c>
      <c r="J123" s="48"/>
      <c r="K123" s="140" t="s">
        <v>96</v>
      </c>
      <c r="L123" s="135">
        <v>1</v>
      </c>
      <c r="M123" s="145"/>
      <c r="N123" s="49" t="s">
        <v>97</v>
      </c>
      <c r="O123" s="142" t="s">
        <v>97</v>
      </c>
      <c r="P123" s="50"/>
      <c r="Q123" s="149"/>
      <c r="R123" s="143"/>
      <c r="S123" s="45" t="s">
        <v>381</v>
      </c>
      <c r="T123" s="45" t="s">
        <v>382</v>
      </c>
      <c r="U123" s="45" t="s">
        <v>1713</v>
      </c>
      <c r="V123" s="177" t="s">
        <v>1788</v>
      </c>
      <c r="W123" s="183">
        <v>9817983.2923076935</v>
      </c>
      <c r="X123" s="184"/>
      <c r="Y123" s="179"/>
      <c r="Z123" s="76" t="e">
        <v>#DIV/0!</v>
      </c>
      <c r="AA123" s="76" t="e">
        <v>#DIV/0!</v>
      </c>
      <c r="AB123" s="50" t="e">
        <v>#DIV/0!</v>
      </c>
      <c r="AC123" s="185">
        <f t="shared" si="3"/>
        <v>0</v>
      </c>
      <c r="AD123" s="191"/>
      <c r="AE123" s="187" t="e">
        <v>#N/A</v>
      </c>
      <c r="AF123" s="77"/>
      <c r="AG123" s="81"/>
      <c r="AH123" s="99"/>
    </row>
    <row r="124" spans="1:34" ht="45" customHeight="1" x14ac:dyDescent="0.15">
      <c r="A124" s="92"/>
      <c r="B124" s="44" t="s">
        <v>91</v>
      </c>
      <c r="C124" s="43">
        <v>119</v>
      </c>
      <c r="D124" s="137" t="s">
        <v>383</v>
      </c>
      <c r="E124" s="45" t="s">
        <v>129</v>
      </c>
      <c r="F124" s="46" t="s">
        <v>130</v>
      </c>
      <c r="G124" s="144" t="s">
        <v>95</v>
      </c>
      <c r="H124" s="135">
        <v>2009</v>
      </c>
      <c r="I124" s="139">
        <v>2009</v>
      </c>
      <c r="J124" s="48">
        <v>89.4</v>
      </c>
      <c r="K124" s="140" t="s">
        <v>96</v>
      </c>
      <c r="L124" s="135">
        <v>1</v>
      </c>
      <c r="M124" s="145"/>
      <c r="N124" s="49" t="s">
        <v>97</v>
      </c>
      <c r="O124" s="142" t="s">
        <v>97</v>
      </c>
      <c r="P124" s="50">
        <v>156649.4587850628</v>
      </c>
      <c r="Q124" s="149"/>
      <c r="R124" s="143"/>
      <c r="S124" s="45" t="s">
        <v>3064</v>
      </c>
      <c r="T124" s="45" t="s">
        <v>384</v>
      </c>
      <c r="U124" s="45" t="s">
        <v>1713</v>
      </c>
      <c r="V124" s="177" t="s">
        <v>1789</v>
      </c>
      <c r="W124" s="183">
        <v>14004461.615384616</v>
      </c>
      <c r="X124" s="184">
        <f t="shared" si="2"/>
        <v>156649.4587850628</v>
      </c>
      <c r="Y124" s="179">
        <v>127863.3995869902</v>
      </c>
      <c r="Z124" s="76">
        <v>109751.41869891688</v>
      </c>
      <c r="AA124" s="76">
        <v>165369.31490464482</v>
      </c>
      <c r="AB124" s="50">
        <v>161928.23215630726</v>
      </c>
      <c r="AC124" s="185">
        <f t="shared" si="3"/>
        <v>28786.059198072602</v>
      </c>
      <c r="AD124" s="191"/>
      <c r="AE124" s="187" t="e">
        <v>#N/A</v>
      </c>
      <c r="AF124" s="77" t="s">
        <v>2966</v>
      </c>
      <c r="AH124" s="99"/>
    </row>
    <row r="125" spans="1:34" ht="30" customHeight="1" x14ac:dyDescent="0.15">
      <c r="A125" s="92"/>
      <c r="B125" s="44" t="s">
        <v>91</v>
      </c>
      <c r="C125" s="43">
        <v>120</v>
      </c>
      <c r="D125" s="137" t="s">
        <v>385</v>
      </c>
      <c r="E125" s="45" t="s">
        <v>156</v>
      </c>
      <c r="F125" s="46" t="s">
        <v>386</v>
      </c>
      <c r="G125" s="144" t="s">
        <v>98</v>
      </c>
      <c r="H125" s="135" t="s">
        <v>98</v>
      </c>
      <c r="I125" s="146" t="s">
        <v>98</v>
      </c>
      <c r="J125" s="48"/>
      <c r="K125" s="140" t="s">
        <v>387</v>
      </c>
      <c r="L125" s="135" t="s">
        <v>98</v>
      </c>
      <c r="M125" s="150"/>
      <c r="N125" s="49" t="s">
        <v>123</v>
      </c>
      <c r="O125" s="151"/>
      <c r="P125" s="50"/>
      <c r="Q125" s="149"/>
      <c r="R125" s="143">
        <v>0</v>
      </c>
      <c r="S125" s="45" t="s">
        <v>98</v>
      </c>
      <c r="T125" s="45" t="s">
        <v>98</v>
      </c>
      <c r="U125" s="45" t="s">
        <v>1713</v>
      </c>
      <c r="V125" s="177" t="s">
        <v>1790</v>
      </c>
      <c r="W125" s="183">
        <v>35000</v>
      </c>
      <c r="X125" s="184"/>
      <c r="Y125" s="179"/>
      <c r="Z125" s="76" t="e">
        <v>#DIV/0!</v>
      </c>
      <c r="AA125" s="76" t="e">
        <v>#DIV/0!</v>
      </c>
      <c r="AB125" s="50" t="e">
        <v>#DIV/0!</v>
      </c>
      <c r="AC125" s="185">
        <f t="shared" si="3"/>
        <v>0</v>
      </c>
      <c r="AD125" s="191"/>
      <c r="AE125" s="187" t="e">
        <v>#N/A</v>
      </c>
      <c r="AF125" s="77"/>
      <c r="AH125" s="99"/>
    </row>
    <row r="126" spans="1:34" ht="30" customHeight="1" x14ac:dyDescent="0.15">
      <c r="A126" s="92"/>
      <c r="B126" s="44" t="s">
        <v>91</v>
      </c>
      <c r="C126" s="43">
        <v>121</v>
      </c>
      <c r="D126" s="137" t="s">
        <v>388</v>
      </c>
      <c r="E126" s="45" t="s">
        <v>156</v>
      </c>
      <c r="F126" s="46" t="s">
        <v>389</v>
      </c>
      <c r="G126" s="144" t="s">
        <v>98</v>
      </c>
      <c r="H126" s="135" t="s">
        <v>98</v>
      </c>
      <c r="I126" s="146" t="s">
        <v>98</v>
      </c>
      <c r="J126" s="48"/>
      <c r="K126" s="140" t="s">
        <v>387</v>
      </c>
      <c r="L126" s="135" t="s">
        <v>98</v>
      </c>
      <c r="M126" s="150"/>
      <c r="N126" s="49" t="s">
        <v>123</v>
      </c>
      <c r="O126" s="151"/>
      <c r="P126" s="50"/>
      <c r="Q126" s="149"/>
      <c r="R126" s="143">
        <v>0</v>
      </c>
      <c r="S126" s="45" t="s">
        <v>98</v>
      </c>
      <c r="T126" s="45" t="s">
        <v>98</v>
      </c>
      <c r="U126" s="45" t="s">
        <v>1713</v>
      </c>
      <c r="V126" s="177" t="s">
        <v>1791</v>
      </c>
      <c r="W126" s="183">
        <v>35000</v>
      </c>
      <c r="X126" s="184"/>
      <c r="Y126" s="179"/>
      <c r="Z126" s="76" t="e">
        <v>#DIV/0!</v>
      </c>
      <c r="AA126" s="76" t="e">
        <v>#DIV/0!</v>
      </c>
      <c r="AB126" s="50" t="e">
        <v>#DIV/0!</v>
      </c>
      <c r="AC126" s="185">
        <f t="shared" si="3"/>
        <v>0</v>
      </c>
      <c r="AD126" s="191"/>
      <c r="AE126" s="187" t="e">
        <v>#N/A</v>
      </c>
      <c r="AF126" s="77"/>
      <c r="AH126" s="99"/>
    </row>
    <row r="127" spans="1:34" ht="30" customHeight="1" x14ac:dyDescent="0.15">
      <c r="A127" s="92"/>
      <c r="B127" s="44" t="s">
        <v>91</v>
      </c>
      <c r="C127" s="43">
        <v>122</v>
      </c>
      <c r="D127" s="137" t="s">
        <v>390</v>
      </c>
      <c r="E127" s="45" t="s">
        <v>156</v>
      </c>
      <c r="F127" s="46" t="s">
        <v>391</v>
      </c>
      <c r="G127" s="144" t="s">
        <v>98</v>
      </c>
      <c r="H127" s="135" t="s">
        <v>98</v>
      </c>
      <c r="I127" s="146" t="s">
        <v>98</v>
      </c>
      <c r="J127" s="48"/>
      <c r="K127" s="140" t="s">
        <v>387</v>
      </c>
      <c r="L127" s="135" t="s">
        <v>98</v>
      </c>
      <c r="M127" s="150"/>
      <c r="N127" s="49" t="s">
        <v>123</v>
      </c>
      <c r="O127" s="151"/>
      <c r="P127" s="50"/>
      <c r="Q127" s="149"/>
      <c r="R127" s="143">
        <v>0</v>
      </c>
      <c r="S127" s="45" t="s">
        <v>98</v>
      </c>
      <c r="T127" s="45" t="s">
        <v>98</v>
      </c>
      <c r="U127" s="45" t="s">
        <v>1713</v>
      </c>
      <c r="V127" s="177" t="s">
        <v>1792</v>
      </c>
      <c r="W127" s="183">
        <v>35000</v>
      </c>
      <c r="X127" s="184"/>
      <c r="Y127" s="179"/>
      <c r="Z127" s="76" t="e">
        <v>#DIV/0!</v>
      </c>
      <c r="AA127" s="76" t="e">
        <v>#DIV/0!</v>
      </c>
      <c r="AB127" s="50" t="e">
        <v>#DIV/0!</v>
      </c>
      <c r="AC127" s="185">
        <f t="shared" si="3"/>
        <v>0</v>
      </c>
      <c r="AD127" s="191"/>
      <c r="AE127" s="187" t="e">
        <v>#N/A</v>
      </c>
      <c r="AF127" s="77"/>
      <c r="AH127" s="99"/>
    </row>
    <row r="128" spans="1:34" s="51" customFormat="1" ht="38.25" customHeight="1" x14ac:dyDescent="0.15">
      <c r="A128" s="92"/>
      <c r="B128" s="44" t="s">
        <v>91</v>
      </c>
      <c r="C128" s="43">
        <v>123</v>
      </c>
      <c r="D128" s="137" t="s">
        <v>392</v>
      </c>
      <c r="E128" s="45" t="s">
        <v>115</v>
      </c>
      <c r="F128" s="46" t="s">
        <v>116</v>
      </c>
      <c r="G128" s="144" t="s">
        <v>95</v>
      </c>
      <c r="H128" s="135">
        <v>2003</v>
      </c>
      <c r="I128" s="139">
        <v>2003</v>
      </c>
      <c r="J128" s="48"/>
      <c r="K128" s="140" t="s">
        <v>96</v>
      </c>
      <c r="L128" s="135">
        <v>1</v>
      </c>
      <c r="M128" s="145"/>
      <c r="N128" s="49" t="s">
        <v>97</v>
      </c>
      <c r="O128" s="142" t="s">
        <v>97</v>
      </c>
      <c r="P128" s="50"/>
      <c r="Q128" s="149"/>
      <c r="R128" s="143"/>
      <c r="S128" s="45" t="s">
        <v>1643</v>
      </c>
      <c r="T128" s="45" t="s">
        <v>393</v>
      </c>
      <c r="U128" s="45" t="s">
        <v>1713</v>
      </c>
      <c r="V128" s="177" t="s">
        <v>1793</v>
      </c>
      <c r="W128" s="183">
        <v>463386</v>
      </c>
      <c r="X128" s="184"/>
      <c r="Y128" s="179"/>
      <c r="Z128" s="76" t="e">
        <v>#DIV/0!</v>
      </c>
      <c r="AA128" s="76" t="e">
        <v>#DIV/0!</v>
      </c>
      <c r="AB128" s="50" t="e">
        <v>#DIV/0!</v>
      </c>
      <c r="AC128" s="185">
        <f t="shared" si="3"/>
        <v>0</v>
      </c>
      <c r="AD128" s="191"/>
      <c r="AE128" s="187" t="e">
        <v>#N/A</v>
      </c>
      <c r="AF128" s="77"/>
      <c r="AG128" s="81"/>
      <c r="AH128" s="99"/>
    </row>
    <row r="129" spans="1:34" ht="30" customHeight="1" x14ac:dyDescent="0.15">
      <c r="A129" s="92"/>
      <c r="B129" s="44" t="s">
        <v>91</v>
      </c>
      <c r="C129" s="43">
        <v>124</v>
      </c>
      <c r="D129" s="137" t="s">
        <v>394</v>
      </c>
      <c r="E129" s="45" t="s">
        <v>115</v>
      </c>
      <c r="F129" s="46" t="s">
        <v>395</v>
      </c>
      <c r="G129" s="144" t="s">
        <v>98</v>
      </c>
      <c r="H129" s="135" t="s">
        <v>98</v>
      </c>
      <c r="I129" s="146" t="s">
        <v>98</v>
      </c>
      <c r="J129" s="48"/>
      <c r="K129" s="140" t="s">
        <v>387</v>
      </c>
      <c r="L129" s="135" t="s">
        <v>98</v>
      </c>
      <c r="M129" s="150"/>
      <c r="N129" s="49" t="s">
        <v>123</v>
      </c>
      <c r="O129" s="151"/>
      <c r="P129" s="50"/>
      <c r="Q129" s="149"/>
      <c r="R129" s="143">
        <v>0</v>
      </c>
      <c r="S129" s="45" t="s">
        <v>98</v>
      </c>
      <c r="T129" s="45" t="s">
        <v>98</v>
      </c>
      <c r="U129" s="45" t="s">
        <v>1713</v>
      </c>
      <c r="V129" s="177" t="s">
        <v>1794</v>
      </c>
      <c r="W129" s="183">
        <v>35000</v>
      </c>
      <c r="X129" s="184"/>
      <c r="Y129" s="179"/>
      <c r="Z129" s="76" t="e">
        <v>#DIV/0!</v>
      </c>
      <c r="AA129" s="76" t="e">
        <v>#DIV/0!</v>
      </c>
      <c r="AB129" s="50" t="e">
        <v>#DIV/0!</v>
      </c>
      <c r="AC129" s="185">
        <f t="shared" si="3"/>
        <v>0</v>
      </c>
      <c r="AD129" s="191"/>
      <c r="AE129" s="187" t="e">
        <v>#N/A</v>
      </c>
      <c r="AF129" s="77"/>
      <c r="AH129" s="99"/>
    </row>
    <row r="130" spans="1:34" s="51" customFormat="1" ht="65.25" customHeight="1" x14ac:dyDescent="0.15">
      <c r="A130" s="92"/>
      <c r="B130" s="44" t="s">
        <v>91</v>
      </c>
      <c r="C130" s="43">
        <v>125</v>
      </c>
      <c r="D130" s="137" t="s">
        <v>396</v>
      </c>
      <c r="E130" s="45" t="s">
        <v>100</v>
      </c>
      <c r="F130" s="46" t="s">
        <v>101</v>
      </c>
      <c r="G130" s="144" t="s">
        <v>95</v>
      </c>
      <c r="H130" s="135">
        <v>1996</v>
      </c>
      <c r="I130" s="139">
        <v>1996</v>
      </c>
      <c r="J130" s="48"/>
      <c r="K130" s="140" t="s">
        <v>96</v>
      </c>
      <c r="L130" s="135">
        <v>1</v>
      </c>
      <c r="M130" s="145"/>
      <c r="N130" s="49" t="s">
        <v>97</v>
      </c>
      <c r="O130" s="142" t="s">
        <v>97</v>
      </c>
      <c r="P130" s="50"/>
      <c r="Q130" s="149"/>
      <c r="R130" s="143"/>
      <c r="S130" s="45" t="s">
        <v>3142</v>
      </c>
      <c r="T130" s="45" t="s">
        <v>397</v>
      </c>
      <c r="U130" s="45" t="s">
        <v>1713</v>
      </c>
      <c r="V130" s="177" t="s">
        <v>1795</v>
      </c>
      <c r="W130" s="183">
        <v>154440</v>
      </c>
      <c r="X130" s="184"/>
      <c r="Y130" s="179"/>
      <c r="Z130" s="76" t="e">
        <v>#DIV/0!</v>
      </c>
      <c r="AA130" s="76" t="e">
        <v>#DIV/0!</v>
      </c>
      <c r="AB130" s="50" t="e">
        <v>#DIV/0!</v>
      </c>
      <c r="AC130" s="185">
        <f t="shared" si="3"/>
        <v>0</v>
      </c>
      <c r="AD130" s="191"/>
      <c r="AE130" s="187" t="e">
        <v>#N/A</v>
      </c>
      <c r="AF130" s="77" t="s">
        <v>2529</v>
      </c>
      <c r="AG130" s="81"/>
      <c r="AH130" s="99"/>
    </row>
    <row r="131" spans="1:34" ht="55.5" customHeight="1" x14ac:dyDescent="0.15">
      <c r="A131" s="92"/>
      <c r="B131" s="44" t="s">
        <v>91</v>
      </c>
      <c r="C131" s="43">
        <v>126</v>
      </c>
      <c r="D131" s="137" t="s">
        <v>398</v>
      </c>
      <c r="E131" s="45" t="s">
        <v>93</v>
      </c>
      <c r="F131" s="46" t="s">
        <v>94</v>
      </c>
      <c r="G131" s="147" t="s">
        <v>95</v>
      </c>
      <c r="H131" s="47">
        <v>1996</v>
      </c>
      <c r="I131" s="139">
        <v>1996</v>
      </c>
      <c r="J131" s="48">
        <v>66</v>
      </c>
      <c r="K131" s="140" t="s">
        <v>96</v>
      </c>
      <c r="L131" s="47">
        <v>2</v>
      </c>
      <c r="M131" s="145" t="s">
        <v>943</v>
      </c>
      <c r="N131" s="49" t="s">
        <v>97</v>
      </c>
      <c r="O131" s="142" t="s">
        <v>97</v>
      </c>
      <c r="P131" s="50">
        <v>273362.93846153852</v>
      </c>
      <c r="Q131" s="149"/>
      <c r="R131" s="143"/>
      <c r="S131" s="45" t="s">
        <v>1641</v>
      </c>
      <c r="T131" s="45" t="s">
        <v>207</v>
      </c>
      <c r="U131" s="45" t="s">
        <v>1713</v>
      </c>
      <c r="V131" s="177" t="s">
        <v>1796</v>
      </c>
      <c r="W131" s="183">
        <v>18041953.938461542</v>
      </c>
      <c r="X131" s="184">
        <f t="shared" si="2"/>
        <v>273362.93846153852</v>
      </c>
      <c r="Y131" s="179">
        <v>208741.31375291373</v>
      </c>
      <c r="Z131" s="76">
        <v>262390.76612661273</v>
      </c>
      <c r="AA131" s="76">
        <v>303459.64626462653</v>
      </c>
      <c r="AB131" s="50">
        <v>322443.45964671846</v>
      </c>
      <c r="AC131" s="185">
        <f t="shared" si="3"/>
        <v>64621.624708624789</v>
      </c>
      <c r="AD131" s="191"/>
      <c r="AE131" s="187" t="e">
        <v>#N/A</v>
      </c>
      <c r="AF131" s="77"/>
      <c r="AH131" s="99"/>
    </row>
    <row r="132" spans="1:34" s="51" customFormat="1" ht="55.5" customHeight="1" x14ac:dyDescent="0.15">
      <c r="A132" s="92"/>
      <c r="B132" s="44" t="s">
        <v>91</v>
      </c>
      <c r="C132" s="43">
        <v>127</v>
      </c>
      <c r="D132" s="137" t="s">
        <v>399</v>
      </c>
      <c r="E132" s="45" t="s">
        <v>103</v>
      </c>
      <c r="F132" s="46" t="s">
        <v>104</v>
      </c>
      <c r="G132" s="144" t="s">
        <v>105</v>
      </c>
      <c r="H132" s="135">
        <v>1997</v>
      </c>
      <c r="I132" s="139">
        <v>1997</v>
      </c>
      <c r="J132" s="48">
        <v>54</v>
      </c>
      <c r="K132" s="140" t="s">
        <v>96</v>
      </c>
      <c r="L132" s="135">
        <v>1</v>
      </c>
      <c r="M132" s="145"/>
      <c r="N132" s="49" t="s">
        <v>97</v>
      </c>
      <c r="O132" s="142" t="s">
        <v>97</v>
      </c>
      <c r="P132" s="50">
        <v>269740.78917378921</v>
      </c>
      <c r="Q132" s="149"/>
      <c r="R132" s="143"/>
      <c r="S132" s="45" t="s">
        <v>1642</v>
      </c>
      <c r="T132" s="45" t="s">
        <v>376</v>
      </c>
      <c r="U132" s="45" t="s">
        <v>1713</v>
      </c>
      <c r="V132" s="177" t="s">
        <v>1797</v>
      </c>
      <c r="W132" s="183">
        <v>14566002.615384616</v>
      </c>
      <c r="X132" s="184">
        <f t="shared" si="2"/>
        <v>269740.78917378921</v>
      </c>
      <c r="Y132" s="179">
        <v>207821.57264957266</v>
      </c>
      <c r="Z132" s="76">
        <v>169497.7123212321</v>
      </c>
      <c r="AA132" s="76">
        <v>233279.16299963329</v>
      </c>
      <c r="AB132" s="50">
        <v>236148.95858924251</v>
      </c>
      <c r="AC132" s="185">
        <f t="shared" si="3"/>
        <v>61919.21652421655</v>
      </c>
      <c r="AD132" s="191"/>
      <c r="AE132" s="187" t="e">
        <v>#N/A</v>
      </c>
      <c r="AF132" s="77"/>
      <c r="AG132" s="81"/>
      <c r="AH132" s="99"/>
    </row>
    <row r="133" spans="1:34" ht="30" customHeight="1" x14ac:dyDescent="0.15">
      <c r="A133" s="92"/>
      <c r="B133" s="44" t="s">
        <v>91</v>
      </c>
      <c r="C133" s="43">
        <v>128</v>
      </c>
      <c r="D133" s="137" t="s">
        <v>400</v>
      </c>
      <c r="E133" s="45" t="s">
        <v>103</v>
      </c>
      <c r="F133" s="46" t="s">
        <v>401</v>
      </c>
      <c r="G133" s="144" t="s">
        <v>98</v>
      </c>
      <c r="H133" s="135" t="s">
        <v>98</v>
      </c>
      <c r="I133" s="146" t="s">
        <v>98</v>
      </c>
      <c r="J133" s="48"/>
      <c r="K133" s="140" t="s">
        <v>387</v>
      </c>
      <c r="L133" s="135" t="s">
        <v>98</v>
      </c>
      <c r="M133" s="150"/>
      <c r="N133" s="49" t="s">
        <v>123</v>
      </c>
      <c r="O133" s="151"/>
      <c r="P133" s="50"/>
      <c r="Q133" s="149"/>
      <c r="R133" s="143">
        <v>0</v>
      </c>
      <c r="S133" s="45" t="s">
        <v>98</v>
      </c>
      <c r="T133" s="45" t="s">
        <v>98</v>
      </c>
      <c r="U133" s="45" t="s">
        <v>1713</v>
      </c>
      <c r="V133" s="177" t="s">
        <v>1798</v>
      </c>
      <c r="W133" s="183">
        <v>35000</v>
      </c>
      <c r="X133" s="184"/>
      <c r="Y133" s="179"/>
      <c r="Z133" s="76" t="e">
        <v>#DIV/0!</v>
      </c>
      <c r="AA133" s="76" t="e">
        <v>#DIV/0!</v>
      </c>
      <c r="AB133" s="50" t="e">
        <v>#DIV/0!</v>
      </c>
      <c r="AC133" s="185">
        <f t="shared" si="3"/>
        <v>0</v>
      </c>
      <c r="AD133" s="191"/>
      <c r="AE133" s="187" t="e">
        <v>#N/A</v>
      </c>
      <c r="AF133" s="77"/>
      <c r="AH133" s="99"/>
    </row>
    <row r="134" spans="1:34" s="51" customFormat="1" ht="30" customHeight="1" x14ac:dyDescent="0.15">
      <c r="A134" s="92"/>
      <c r="B134" s="44" t="s">
        <v>91</v>
      </c>
      <c r="C134" s="43">
        <v>129</v>
      </c>
      <c r="D134" s="137" t="s">
        <v>402</v>
      </c>
      <c r="E134" s="45" t="s">
        <v>103</v>
      </c>
      <c r="F134" s="46" t="s">
        <v>403</v>
      </c>
      <c r="G134" s="144" t="s">
        <v>98</v>
      </c>
      <c r="H134" s="135" t="s">
        <v>98</v>
      </c>
      <c r="I134" s="146" t="s">
        <v>98</v>
      </c>
      <c r="J134" s="48"/>
      <c r="K134" s="140" t="s">
        <v>387</v>
      </c>
      <c r="L134" s="135" t="s">
        <v>98</v>
      </c>
      <c r="M134" s="150"/>
      <c r="N134" s="49" t="s">
        <v>123</v>
      </c>
      <c r="O134" s="151"/>
      <c r="P134" s="50"/>
      <c r="Q134" s="149"/>
      <c r="R134" s="143">
        <v>0</v>
      </c>
      <c r="S134" s="45" t="s">
        <v>98</v>
      </c>
      <c r="T134" s="45" t="s">
        <v>98</v>
      </c>
      <c r="U134" s="45" t="s">
        <v>1713</v>
      </c>
      <c r="V134" s="177" t="s">
        <v>1799</v>
      </c>
      <c r="W134" s="183">
        <v>35000</v>
      </c>
      <c r="X134" s="184"/>
      <c r="Y134" s="179"/>
      <c r="Z134" s="76" t="e">
        <v>#DIV/0!</v>
      </c>
      <c r="AA134" s="76" t="e">
        <v>#DIV/0!</v>
      </c>
      <c r="AB134" s="50" t="e">
        <v>#DIV/0!</v>
      </c>
      <c r="AC134" s="185">
        <f t="shared" si="3"/>
        <v>0</v>
      </c>
      <c r="AD134" s="191"/>
      <c r="AE134" s="187" t="e">
        <v>#N/A</v>
      </c>
      <c r="AF134" s="77"/>
      <c r="AG134" s="81"/>
      <c r="AH134" s="99"/>
    </row>
    <row r="135" spans="1:34" ht="30" customHeight="1" x14ac:dyDescent="0.15">
      <c r="A135" s="92"/>
      <c r="B135" s="44" t="s">
        <v>91</v>
      </c>
      <c r="C135" s="43">
        <v>130</v>
      </c>
      <c r="D135" s="137" t="s">
        <v>404</v>
      </c>
      <c r="E135" s="45" t="s">
        <v>103</v>
      </c>
      <c r="F135" s="46" t="s">
        <v>405</v>
      </c>
      <c r="G135" s="144" t="s">
        <v>98</v>
      </c>
      <c r="H135" s="135" t="s">
        <v>98</v>
      </c>
      <c r="I135" s="146" t="s">
        <v>98</v>
      </c>
      <c r="J135" s="48"/>
      <c r="K135" s="140" t="s">
        <v>387</v>
      </c>
      <c r="L135" s="135" t="s">
        <v>98</v>
      </c>
      <c r="M135" s="150"/>
      <c r="N135" s="49" t="s">
        <v>123</v>
      </c>
      <c r="O135" s="151"/>
      <c r="P135" s="50"/>
      <c r="Q135" s="149"/>
      <c r="R135" s="143">
        <v>0</v>
      </c>
      <c r="S135" s="45" t="s">
        <v>98</v>
      </c>
      <c r="T135" s="45" t="s">
        <v>98</v>
      </c>
      <c r="U135" s="45" t="s">
        <v>1713</v>
      </c>
      <c r="V135" s="177" t="s">
        <v>1800</v>
      </c>
      <c r="W135" s="183">
        <v>35000</v>
      </c>
      <c r="X135" s="184"/>
      <c r="Y135" s="179"/>
      <c r="Z135" s="76" t="e">
        <v>#DIV/0!</v>
      </c>
      <c r="AA135" s="76" t="e">
        <v>#DIV/0!</v>
      </c>
      <c r="AB135" s="50" t="e">
        <v>#DIV/0!</v>
      </c>
      <c r="AC135" s="185">
        <f t="shared" ref="AC135:AC198" si="4">P135-Y135</f>
        <v>0</v>
      </c>
      <c r="AD135" s="191"/>
      <c r="AE135" s="187" t="e">
        <v>#N/A</v>
      </c>
      <c r="AF135" s="77"/>
      <c r="AH135" s="99"/>
    </row>
    <row r="136" spans="1:34" s="51" customFormat="1" ht="30" customHeight="1" x14ac:dyDescent="0.15">
      <c r="A136" s="92"/>
      <c r="B136" s="44" t="s">
        <v>91</v>
      </c>
      <c r="C136" s="43">
        <v>131</v>
      </c>
      <c r="D136" s="137" t="s">
        <v>406</v>
      </c>
      <c r="E136" s="45" t="s">
        <v>103</v>
      </c>
      <c r="F136" s="46" t="s">
        <v>407</v>
      </c>
      <c r="G136" s="144" t="s">
        <v>98</v>
      </c>
      <c r="H136" s="135" t="s">
        <v>98</v>
      </c>
      <c r="I136" s="146" t="s">
        <v>98</v>
      </c>
      <c r="J136" s="48"/>
      <c r="K136" s="140" t="s">
        <v>387</v>
      </c>
      <c r="L136" s="135" t="s">
        <v>98</v>
      </c>
      <c r="M136" s="150"/>
      <c r="N136" s="49" t="s">
        <v>123</v>
      </c>
      <c r="O136" s="151"/>
      <c r="P136" s="50"/>
      <c r="Q136" s="149"/>
      <c r="R136" s="143">
        <v>0</v>
      </c>
      <c r="S136" s="45" t="s">
        <v>98</v>
      </c>
      <c r="T136" s="45" t="s">
        <v>98</v>
      </c>
      <c r="U136" s="45" t="s">
        <v>1713</v>
      </c>
      <c r="V136" s="177" t="s">
        <v>1801</v>
      </c>
      <c r="W136" s="183">
        <v>35000</v>
      </c>
      <c r="X136" s="184"/>
      <c r="Y136" s="179"/>
      <c r="Z136" s="76" t="e">
        <v>#DIV/0!</v>
      </c>
      <c r="AA136" s="76" t="e">
        <v>#DIV/0!</v>
      </c>
      <c r="AB136" s="50" t="e">
        <v>#DIV/0!</v>
      </c>
      <c r="AC136" s="185">
        <f t="shared" si="4"/>
        <v>0</v>
      </c>
      <c r="AD136" s="191"/>
      <c r="AE136" s="187" t="e">
        <v>#N/A</v>
      </c>
      <c r="AF136" s="77"/>
      <c r="AG136" s="81"/>
      <c r="AH136" s="99"/>
    </row>
    <row r="137" spans="1:34" ht="30" customHeight="1" x14ac:dyDescent="0.15">
      <c r="A137" s="92"/>
      <c r="B137" s="44" t="s">
        <v>91</v>
      </c>
      <c r="C137" s="43">
        <v>132</v>
      </c>
      <c r="D137" s="137" t="s">
        <v>408</v>
      </c>
      <c r="E137" s="45" t="s">
        <v>137</v>
      </c>
      <c r="F137" s="46" t="s">
        <v>409</v>
      </c>
      <c r="G137" s="144" t="s">
        <v>98</v>
      </c>
      <c r="H137" s="135" t="s">
        <v>98</v>
      </c>
      <c r="I137" s="146" t="s">
        <v>98</v>
      </c>
      <c r="J137" s="48"/>
      <c r="K137" s="140" t="s">
        <v>387</v>
      </c>
      <c r="L137" s="135" t="s">
        <v>98</v>
      </c>
      <c r="M137" s="150"/>
      <c r="N137" s="49" t="s">
        <v>123</v>
      </c>
      <c r="O137" s="151"/>
      <c r="P137" s="50"/>
      <c r="Q137" s="149"/>
      <c r="R137" s="143">
        <v>0</v>
      </c>
      <c r="S137" s="45" t="s">
        <v>98</v>
      </c>
      <c r="T137" s="45" t="s">
        <v>98</v>
      </c>
      <c r="U137" s="45" t="s">
        <v>1713</v>
      </c>
      <c r="V137" s="177" t="s">
        <v>1802</v>
      </c>
      <c r="W137" s="183">
        <v>35000</v>
      </c>
      <c r="X137" s="184"/>
      <c r="Y137" s="179"/>
      <c r="Z137" s="76" t="e">
        <v>#DIV/0!</v>
      </c>
      <c r="AA137" s="76" t="e">
        <v>#DIV/0!</v>
      </c>
      <c r="AB137" s="50" t="e">
        <v>#DIV/0!</v>
      </c>
      <c r="AC137" s="185">
        <f t="shared" si="4"/>
        <v>0</v>
      </c>
      <c r="AD137" s="191"/>
      <c r="AE137" s="187" t="e">
        <v>#N/A</v>
      </c>
      <c r="AF137" s="77"/>
      <c r="AH137" s="99"/>
    </row>
    <row r="138" spans="1:34" ht="30" customHeight="1" x14ac:dyDescent="0.15">
      <c r="A138" s="92"/>
      <c r="B138" s="44" t="s">
        <v>91</v>
      </c>
      <c r="C138" s="43">
        <v>133</v>
      </c>
      <c r="D138" s="137" t="s">
        <v>410</v>
      </c>
      <c r="E138" s="45" t="s">
        <v>137</v>
      </c>
      <c r="F138" s="46" t="s">
        <v>411</v>
      </c>
      <c r="G138" s="144" t="s">
        <v>98</v>
      </c>
      <c r="H138" s="135" t="s">
        <v>98</v>
      </c>
      <c r="I138" s="146" t="s">
        <v>98</v>
      </c>
      <c r="J138" s="48"/>
      <c r="K138" s="140" t="s">
        <v>387</v>
      </c>
      <c r="L138" s="135" t="s">
        <v>98</v>
      </c>
      <c r="M138" s="150"/>
      <c r="N138" s="49" t="s">
        <v>123</v>
      </c>
      <c r="O138" s="151"/>
      <c r="P138" s="50"/>
      <c r="Q138" s="149"/>
      <c r="R138" s="143">
        <v>0</v>
      </c>
      <c r="S138" s="45" t="s">
        <v>98</v>
      </c>
      <c r="T138" s="45" t="s">
        <v>98</v>
      </c>
      <c r="U138" s="45" t="s">
        <v>1713</v>
      </c>
      <c r="V138" s="177" t="s">
        <v>1803</v>
      </c>
      <c r="W138" s="183">
        <v>35000</v>
      </c>
      <c r="X138" s="184"/>
      <c r="Y138" s="179"/>
      <c r="Z138" s="76" t="e">
        <v>#DIV/0!</v>
      </c>
      <c r="AA138" s="76" t="e">
        <v>#DIV/0!</v>
      </c>
      <c r="AB138" s="50" t="e">
        <v>#DIV/0!</v>
      </c>
      <c r="AC138" s="185">
        <f t="shared" si="4"/>
        <v>0</v>
      </c>
      <c r="AD138" s="191"/>
      <c r="AE138" s="187" t="e">
        <v>#N/A</v>
      </c>
      <c r="AF138" s="77"/>
      <c r="AH138" s="99"/>
    </row>
    <row r="139" spans="1:34" ht="30" customHeight="1" x14ac:dyDescent="0.15">
      <c r="A139" s="92"/>
      <c r="B139" s="44" t="s">
        <v>91</v>
      </c>
      <c r="C139" s="43">
        <v>134</v>
      </c>
      <c r="D139" s="137" t="s">
        <v>412</v>
      </c>
      <c r="E139" s="45" t="s">
        <v>137</v>
      </c>
      <c r="F139" s="46" t="s">
        <v>413</v>
      </c>
      <c r="G139" s="144" t="s">
        <v>98</v>
      </c>
      <c r="H139" s="135" t="s">
        <v>98</v>
      </c>
      <c r="I139" s="146" t="s">
        <v>98</v>
      </c>
      <c r="J139" s="48"/>
      <c r="K139" s="140" t="s">
        <v>387</v>
      </c>
      <c r="L139" s="135" t="s">
        <v>98</v>
      </c>
      <c r="M139" s="150"/>
      <c r="N139" s="49" t="s">
        <v>123</v>
      </c>
      <c r="O139" s="151"/>
      <c r="P139" s="50"/>
      <c r="Q139" s="149"/>
      <c r="R139" s="143">
        <v>0</v>
      </c>
      <c r="S139" s="45" t="s">
        <v>98</v>
      </c>
      <c r="T139" s="45" t="s">
        <v>98</v>
      </c>
      <c r="U139" s="45" t="s">
        <v>1713</v>
      </c>
      <c r="V139" s="177" t="s">
        <v>1804</v>
      </c>
      <c r="W139" s="183">
        <v>35000</v>
      </c>
      <c r="X139" s="184"/>
      <c r="Y139" s="179"/>
      <c r="Z139" s="76" t="e">
        <v>#DIV/0!</v>
      </c>
      <c r="AA139" s="76" t="e">
        <v>#DIV/0!</v>
      </c>
      <c r="AB139" s="50" t="e">
        <v>#DIV/0!</v>
      </c>
      <c r="AC139" s="185">
        <f t="shared" si="4"/>
        <v>0</v>
      </c>
      <c r="AD139" s="191"/>
      <c r="AE139" s="187" t="e">
        <v>#N/A</v>
      </c>
      <c r="AF139" s="77"/>
      <c r="AH139" s="99"/>
    </row>
    <row r="140" spans="1:34" s="51" customFormat="1" ht="38.25" customHeight="1" x14ac:dyDescent="0.15">
      <c r="A140" s="92"/>
      <c r="B140" s="44" t="s">
        <v>91</v>
      </c>
      <c r="C140" s="43">
        <v>135</v>
      </c>
      <c r="D140" s="137" t="s">
        <v>414</v>
      </c>
      <c r="E140" s="45" t="s">
        <v>137</v>
      </c>
      <c r="F140" s="46" t="s">
        <v>138</v>
      </c>
      <c r="G140" s="144" t="s">
        <v>95</v>
      </c>
      <c r="H140" s="135">
        <v>1986</v>
      </c>
      <c r="I140" s="139">
        <v>1986</v>
      </c>
      <c r="J140" s="48"/>
      <c r="K140" s="140" t="s">
        <v>96</v>
      </c>
      <c r="L140" s="135">
        <v>2</v>
      </c>
      <c r="M140" s="145"/>
      <c r="N140" s="49" t="s">
        <v>97</v>
      </c>
      <c r="O140" s="142" t="s">
        <v>97</v>
      </c>
      <c r="P140" s="50"/>
      <c r="Q140" s="149"/>
      <c r="R140" s="143"/>
      <c r="S140" s="45" t="s">
        <v>415</v>
      </c>
      <c r="T140" s="45" t="s">
        <v>416</v>
      </c>
      <c r="U140" s="45" t="s">
        <v>1713</v>
      </c>
      <c r="V140" s="177" t="s">
        <v>1805</v>
      </c>
      <c r="W140" s="183">
        <v>851466</v>
      </c>
      <c r="X140" s="184"/>
      <c r="Y140" s="179"/>
      <c r="Z140" s="76" t="e">
        <v>#DIV/0!</v>
      </c>
      <c r="AA140" s="76" t="e">
        <v>#DIV/0!</v>
      </c>
      <c r="AB140" s="50" t="e">
        <v>#DIV/0!</v>
      </c>
      <c r="AC140" s="185">
        <f t="shared" si="4"/>
        <v>0</v>
      </c>
      <c r="AD140" s="191"/>
      <c r="AE140" s="187" t="e">
        <v>#N/A</v>
      </c>
      <c r="AF140" s="77"/>
      <c r="AG140" s="81"/>
      <c r="AH140" s="99"/>
    </row>
    <row r="141" spans="1:34" ht="30" customHeight="1" x14ac:dyDescent="0.15">
      <c r="A141" s="92"/>
      <c r="B141" s="44" t="s">
        <v>91</v>
      </c>
      <c r="C141" s="43">
        <v>136</v>
      </c>
      <c r="D141" s="137" t="s">
        <v>417</v>
      </c>
      <c r="E141" s="45" t="s">
        <v>160</v>
      </c>
      <c r="F141" s="46" t="s">
        <v>418</v>
      </c>
      <c r="G141" s="144" t="s">
        <v>98</v>
      </c>
      <c r="H141" s="135" t="s">
        <v>98</v>
      </c>
      <c r="I141" s="146" t="s">
        <v>98</v>
      </c>
      <c r="J141" s="48"/>
      <c r="K141" s="140" t="s">
        <v>387</v>
      </c>
      <c r="L141" s="135" t="s">
        <v>98</v>
      </c>
      <c r="M141" s="150"/>
      <c r="N141" s="49" t="s">
        <v>123</v>
      </c>
      <c r="O141" s="151"/>
      <c r="P141" s="50"/>
      <c r="Q141" s="149"/>
      <c r="R141" s="143">
        <v>0</v>
      </c>
      <c r="S141" s="45" t="s">
        <v>98</v>
      </c>
      <c r="T141" s="45" t="s">
        <v>98</v>
      </c>
      <c r="U141" s="45" t="s">
        <v>1713</v>
      </c>
      <c r="V141" s="177" t="s">
        <v>1806</v>
      </c>
      <c r="W141" s="183">
        <v>35000</v>
      </c>
      <c r="X141" s="184"/>
      <c r="Y141" s="179"/>
      <c r="Z141" s="76" t="e">
        <v>#DIV/0!</v>
      </c>
      <c r="AA141" s="76" t="e">
        <v>#DIV/0!</v>
      </c>
      <c r="AB141" s="50" t="e">
        <v>#DIV/0!</v>
      </c>
      <c r="AC141" s="185">
        <f t="shared" si="4"/>
        <v>0</v>
      </c>
      <c r="AD141" s="191"/>
      <c r="AE141" s="187" t="e">
        <v>#N/A</v>
      </c>
      <c r="AF141" s="77"/>
      <c r="AH141" s="99"/>
    </row>
    <row r="142" spans="1:34" ht="30" customHeight="1" x14ac:dyDescent="0.15">
      <c r="A142" s="92"/>
      <c r="B142" s="44" t="s">
        <v>91</v>
      </c>
      <c r="C142" s="43">
        <v>137</v>
      </c>
      <c r="D142" s="137" t="s">
        <v>419</v>
      </c>
      <c r="E142" s="45" t="s">
        <v>160</v>
      </c>
      <c r="F142" s="46" t="s">
        <v>420</v>
      </c>
      <c r="G142" s="144" t="s">
        <v>98</v>
      </c>
      <c r="H142" s="135" t="s">
        <v>98</v>
      </c>
      <c r="I142" s="146" t="s">
        <v>98</v>
      </c>
      <c r="J142" s="48"/>
      <c r="K142" s="140" t="s">
        <v>387</v>
      </c>
      <c r="L142" s="135" t="s">
        <v>98</v>
      </c>
      <c r="M142" s="150"/>
      <c r="N142" s="49" t="s">
        <v>123</v>
      </c>
      <c r="O142" s="151"/>
      <c r="P142" s="50"/>
      <c r="Q142" s="149"/>
      <c r="R142" s="143">
        <v>0</v>
      </c>
      <c r="S142" s="45" t="s">
        <v>98</v>
      </c>
      <c r="T142" s="45" t="s">
        <v>98</v>
      </c>
      <c r="U142" s="45" t="s">
        <v>1713</v>
      </c>
      <c r="V142" s="177" t="s">
        <v>1807</v>
      </c>
      <c r="W142" s="183">
        <v>35000</v>
      </c>
      <c r="X142" s="184"/>
      <c r="Y142" s="179"/>
      <c r="Z142" s="76" t="e">
        <v>#DIV/0!</v>
      </c>
      <c r="AA142" s="76" t="e">
        <v>#DIV/0!</v>
      </c>
      <c r="AB142" s="50" t="e">
        <v>#DIV/0!</v>
      </c>
      <c r="AC142" s="185">
        <f t="shared" si="4"/>
        <v>0</v>
      </c>
      <c r="AD142" s="191"/>
      <c r="AE142" s="187" t="e">
        <v>#N/A</v>
      </c>
      <c r="AF142" s="77"/>
      <c r="AH142" s="99"/>
    </row>
    <row r="143" spans="1:34" s="51" customFormat="1" ht="30" customHeight="1" x14ac:dyDescent="0.15">
      <c r="A143" s="92"/>
      <c r="B143" s="44" t="s">
        <v>91</v>
      </c>
      <c r="C143" s="43">
        <v>138</v>
      </c>
      <c r="D143" s="137" t="s">
        <v>421</v>
      </c>
      <c r="E143" s="45" t="s">
        <v>195</v>
      </c>
      <c r="F143" s="46" t="s">
        <v>422</v>
      </c>
      <c r="G143" s="144" t="s">
        <v>98</v>
      </c>
      <c r="H143" s="135" t="s">
        <v>98</v>
      </c>
      <c r="I143" s="146" t="s">
        <v>98</v>
      </c>
      <c r="J143" s="48"/>
      <c r="K143" s="140" t="s">
        <v>387</v>
      </c>
      <c r="L143" s="135" t="s">
        <v>98</v>
      </c>
      <c r="M143" s="150"/>
      <c r="N143" s="49" t="s">
        <v>123</v>
      </c>
      <c r="O143" s="151"/>
      <c r="P143" s="50"/>
      <c r="Q143" s="149"/>
      <c r="R143" s="143">
        <v>0</v>
      </c>
      <c r="S143" s="45" t="s">
        <v>98</v>
      </c>
      <c r="T143" s="45" t="s">
        <v>98</v>
      </c>
      <c r="U143" s="45" t="s">
        <v>1713</v>
      </c>
      <c r="V143" s="177" t="s">
        <v>1808</v>
      </c>
      <c r="W143" s="183">
        <v>35000</v>
      </c>
      <c r="X143" s="184"/>
      <c r="Y143" s="179"/>
      <c r="Z143" s="76" t="e">
        <v>#DIV/0!</v>
      </c>
      <c r="AA143" s="76" t="e">
        <v>#DIV/0!</v>
      </c>
      <c r="AB143" s="50" t="e">
        <v>#DIV/0!</v>
      </c>
      <c r="AC143" s="185">
        <f t="shared" si="4"/>
        <v>0</v>
      </c>
      <c r="AD143" s="191"/>
      <c r="AE143" s="187" t="e">
        <v>#N/A</v>
      </c>
      <c r="AF143" s="77"/>
      <c r="AG143" s="81"/>
      <c r="AH143" s="99"/>
    </row>
    <row r="144" spans="1:34" ht="45" customHeight="1" x14ac:dyDescent="0.15">
      <c r="A144" s="92"/>
      <c r="B144" s="44" t="s">
        <v>91</v>
      </c>
      <c r="C144" s="43">
        <v>139</v>
      </c>
      <c r="D144" s="137" t="s">
        <v>423</v>
      </c>
      <c r="E144" s="45" t="s">
        <v>125</v>
      </c>
      <c r="F144" s="46" t="s">
        <v>126</v>
      </c>
      <c r="G144" s="144" t="s">
        <v>95</v>
      </c>
      <c r="H144" s="135">
        <v>2006</v>
      </c>
      <c r="I144" s="139">
        <v>1974</v>
      </c>
      <c r="J144" s="48">
        <v>77.599999999999994</v>
      </c>
      <c r="K144" s="140" t="s">
        <v>96</v>
      </c>
      <c r="L144" s="135">
        <v>3</v>
      </c>
      <c r="M144" s="145" t="s">
        <v>943</v>
      </c>
      <c r="N144" s="49" t="s">
        <v>97</v>
      </c>
      <c r="O144" s="142" t="s">
        <v>97</v>
      </c>
      <c r="P144" s="50">
        <v>145020.364591594</v>
      </c>
      <c r="Q144" s="149"/>
      <c r="R144" s="143"/>
      <c r="S144" s="45" t="s">
        <v>424</v>
      </c>
      <c r="T144" s="45" t="s">
        <v>425</v>
      </c>
      <c r="U144" s="45" t="s">
        <v>1713</v>
      </c>
      <c r="V144" s="177" t="s">
        <v>1809</v>
      </c>
      <c r="W144" s="183">
        <v>11253580.292307694</v>
      </c>
      <c r="X144" s="184">
        <f t="shared" ref="X144:X198" si="5">W144/J144</f>
        <v>145020.364591594</v>
      </c>
      <c r="Y144" s="179">
        <v>120483.14611419509</v>
      </c>
      <c r="Z144" s="76">
        <v>137359.74009900994</v>
      </c>
      <c r="AA144" s="76">
        <v>179895.22876901095</v>
      </c>
      <c r="AB144" s="50">
        <v>182243.11797389007</v>
      </c>
      <c r="AC144" s="185">
        <f t="shared" si="4"/>
        <v>24537.218477398914</v>
      </c>
      <c r="AD144" s="191"/>
      <c r="AE144" s="187" t="e">
        <v>#N/A</v>
      </c>
      <c r="AF144" s="77"/>
      <c r="AH144" s="99"/>
    </row>
    <row r="145" spans="1:34" s="51" customFormat="1" ht="30" customHeight="1" x14ac:dyDescent="0.15">
      <c r="A145" s="92"/>
      <c r="B145" s="44" t="s">
        <v>91</v>
      </c>
      <c r="C145" s="43">
        <v>140</v>
      </c>
      <c r="D145" s="137" t="s">
        <v>426</v>
      </c>
      <c r="E145" s="45" t="s">
        <v>125</v>
      </c>
      <c r="F145" s="46" t="s">
        <v>427</v>
      </c>
      <c r="G145" s="144" t="s">
        <v>98</v>
      </c>
      <c r="H145" s="135" t="s">
        <v>98</v>
      </c>
      <c r="I145" s="146" t="s">
        <v>98</v>
      </c>
      <c r="J145" s="48"/>
      <c r="K145" s="140" t="s">
        <v>387</v>
      </c>
      <c r="L145" s="135" t="s">
        <v>98</v>
      </c>
      <c r="M145" s="150"/>
      <c r="N145" s="49" t="s">
        <v>123</v>
      </c>
      <c r="O145" s="151"/>
      <c r="P145" s="50"/>
      <c r="Q145" s="149"/>
      <c r="R145" s="143">
        <v>0</v>
      </c>
      <c r="S145" s="45" t="s">
        <v>98</v>
      </c>
      <c r="T145" s="45" t="s">
        <v>98</v>
      </c>
      <c r="U145" s="45" t="s">
        <v>1713</v>
      </c>
      <c r="V145" s="177" t="s">
        <v>1810</v>
      </c>
      <c r="W145" s="183">
        <v>35000</v>
      </c>
      <c r="X145" s="184"/>
      <c r="Y145" s="179"/>
      <c r="Z145" s="76" t="e">
        <v>#DIV/0!</v>
      </c>
      <c r="AA145" s="76" t="e">
        <v>#DIV/0!</v>
      </c>
      <c r="AB145" s="50" t="e">
        <v>#DIV/0!</v>
      </c>
      <c r="AC145" s="185">
        <f t="shared" si="4"/>
        <v>0</v>
      </c>
      <c r="AD145" s="191"/>
      <c r="AE145" s="187" t="e">
        <v>#N/A</v>
      </c>
      <c r="AF145" s="77"/>
      <c r="AG145" s="81"/>
      <c r="AH145" s="99"/>
    </row>
    <row r="146" spans="1:34" s="51" customFormat="1" ht="30" customHeight="1" x14ac:dyDescent="0.15">
      <c r="A146" s="92"/>
      <c r="B146" s="44" t="s">
        <v>91</v>
      </c>
      <c r="C146" s="43">
        <v>141</v>
      </c>
      <c r="D146" s="137" t="s">
        <v>428</v>
      </c>
      <c r="E146" s="45" t="s">
        <v>125</v>
      </c>
      <c r="F146" s="46" t="s">
        <v>429</v>
      </c>
      <c r="G146" s="144" t="s">
        <v>98</v>
      </c>
      <c r="H146" s="135" t="s">
        <v>98</v>
      </c>
      <c r="I146" s="146" t="s">
        <v>98</v>
      </c>
      <c r="J146" s="48"/>
      <c r="K146" s="140" t="s">
        <v>387</v>
      </c>
      <c r="L146" s="135" t="s">
        <v>98</v>
      </c>
      <c r="M146" s="150"/>
      <c r="N146" s="49" t="s">
        <v>123</v>
      </c>
      <c r="O146" s="151"/>
      <c r="P146" s="50"/>
      <c r="Q146" s="149"/>
      <c r="R146" s="143">
        <v>0</v>
      </c>
      <c r="S146" s="45" t="s">
        <v>98</v>
      </c>
      <c r="T146" s="45" t="s">
        <v>98</v>
      </c>
      <c r="U146" s="45" t="s">
        <v>1713</v>
      </c>
      <c r="V146" s="177" t="s">
        <v>1811</v>
      </c>
      <c r="W146" s="183">
        <v>35000</v>
      </c>
      <c r="X146" s="184"/>
      <c r="Y146" s="179"/>
      <c r="Z146" s="76" t="e">
        <v>#DIV/0!</v>
      </c>
      <c r="AA146" s="76" t="e">
        <v>#DIV/0!</v>
      </c>
      <c r="AB146" s="50" t="e">
        <v>#DIV/0!</v>
      </c>
      <c r="AC146" s="185">
        <f t="shared" si="4"/>
        <v>0</v>
      </c>
      <c r="AD146" s="191"/>
      <c r="AE146" s="187" t="e">
        <v>#N/A</v>
      </c>
      <c r="AF146" s="77"/>
      <c r="AG146" s="81"/>
      <c r="AH146" s="99"/>
    </row>
    <row r="147" spans="1:34" ht="45" customHeight="1" x14ac:dyDescent="0.15">
      <c r="A147" s="92"/>
      <c r="B147" s="44" t="s">
        <v>91</v>
      </c>
      <c r="C147" s="43">
        <v>142</v>
      </c>
      <c r="D147" s="137" t="s">
        <v>430</v>
      </c>
      <c r="E147" s="45" t="s">
        <v>118</v>
      </c>
      <c r="F147" s="46" t="s">
        <v>119</v>
      </c>
      <c r="G147" s="144" t="s">
        <v>95</v>
      </c>
      <c r="H147" s="135">
        <v>2005</v>
      </c>
      <c r="I147" s="139">
        <v>2005</v>
      </c>
      <c r="J147" s="48">
        <v>44</v>
      </c>
      <c r="K147" s="140" t="s">
        <v>96</v>
      </c>
      <c r="L147" s="135">
        <v>1</v>
      </c>
      <c r="M147" s="145"/>
      <c r="N147" s="49" t="s">
        <v>97</v>
      </c>
      <c r="O147" s="142" t="s">
        <v>97</v>
      </c>
      <c r="P147" s="50">
        <v>298685.05944055947</v>
      </c>
      <c r="Q147" s="149"/>
      <c r="R147" s="143"/>
      <c r="S147" s="45" t="s">
        <v>431</v>
      </c>
      <c r="T147" s="45" t="s">
        <v>432</v>
      </c>
      <c r="U147" s="45" t="s">
        <v>1713</v>
      </c>
      <c r="V147" s="177" t="s">
        <v>1812</v>
      </c>
      <c r="W147" s="183">
        <v>13142142.615384616</v>
      </c>
      <c r="X147" s="184">
        <f t="shared" si="5"/>
        <v>298685.05944055947</v>
      </c>
      <c r="Y147" s="179">
        <v>262502.72552447557</v>
      </c>
      <c r="Z147" s="76">
        <v>234542.04162916297</v>
      </c>
      <c r="AA147" s="76">
        <v>336535.0398289829</v>
      </c>
      <c r="AB147" s="50">
        <v>322647.08988122432</v>
      </c>
      <c r="AC147" s="185">
        <f t="shared" si="4"/>
        <v>36182.33391608391</v>
      </c>
      <c r="AD147" s="191"/>
      <c r="AE147" s="187" t="e">
        <v>#N/A</v>
      </c>
      <c r="AF147" s="77"/>
      <c r="AH147" s="99"/>
    </row>
    <row r="148" spans="1:34" ht="30" customHeight="1" x14ac:dyDescent="0.15">
      <c r="A148" s="92"/>
      <c r="B148" s="44" t="s">
        <v>91</v>
      </c>
      <c r="C148" s="43">
        <v>143</v>
      </c>
      <c r="D148" s="137" t="s">
        <v>433</v>
      </c>
      <c r="E148" s="45" t="s">
        <v>118</v>
      </c>
      <c r="F148" s="46" t="s">
        <v>3143</v>
      </c>
      <c r="G148" s="144" t="s">
        <v>98</v>
      </c>
      <c r="H148" s="135" t="s">
        <v>98</v>
      </c>
      <c r="I148" s="146" t="s">
        <v>98</v>
      </c>
      <c r="J148" s="48"/>
      <c r="K148" s="140" t="s">
        <v>387</v>
      </c>
      <c r="L148" s="135" t="s">
        <v>98</v>
      </c>
      <c r="M148" s="150"/>
      <c r="N148" s="49" t="s">
        <v>123</v>
      </c>
      <c r="O148" s="151"/>
      <c r="P148" s="50"/>
      <c r="Q148" s="149"/>
      <c r="R148" s="143">
        <v>0</v>
      </c>
      <c r="S148" s="45" t="s">
        <v>98</v>
      </c>
      <c r="T148" s="45" t="s">
        <v>98</v>
      </c>
      <c r="U148" s="45" t="s">
        <v>1713</v>
      </c>
      <c r="V148" s="177" t="s">
        <v>1813</v>
      </c>
      <c r="W148" s="183">
        <v>35000</v>
      </c>
      <c r="X148" s="184"/>
      <c r="Y148" s="179"/>
      <c r="Z148" s="76" t="e">
        <v>#DIV/0!</v>
      </c>
      <c r="AA148" s="76" t="e">
        <v>#DIV/0!</v>
      </c>
      <c r="AB148" s="50" t="e">
        <v>#DIV/0!</v>
      </c>
      <c r="AC148" s="185">
        <f t="shared" si="4"/>
        <v>0</v>
      </c>
      <c r="AD148" s="191"/>
      <c r="AE148" s="187" t="e">
        <v>#N/A</v>
      </c>
      <c r="AF148" s="77"/>
      <c r="AH148" s="99"/>
    </row>
    <row r="149" spans="1:34" ht="30" customHeight="1" x14ac:dyDescent="0.15">
      <c r="A149" s="92"/>
      <c r="B149" s="44" t="s">
        <v>91</v>
      </c>
      <c r="C149" s="43">
        <v>144</v>
      </c>
      <c r="D149" s="137" t="s">
        <v>434</v>
      </c>
      <c r="E149" s="45" t="s">
        <v>118</v>
      </c>
      <c r="F149" s="46" t="s">
        <v>435</v>
      </c>
      <c r="G149" s="144" t="s">
        <v>98</v>
      </c>
      <c r="H149" s="135" t="s">
        <v>98</v>
      </c>
      <c r="I149" s="146" t="s">
        <v>98</v>
      </c>
      <c r="J149" s="48"/>
      <c r="K149" s="140" t="s">
        <v>387</v>
      </c>
      <c r="L149" s="135" t="s">
        <v>98</v>
      </c>
      <c r="M149" s="150"/>
      <c r="N149" s="49" t="s">
        <v>123</v>
      </c>
      <c r="O149" s="151"/>
      <c r="P149" s="50"/>
      <c r="Q149" s="149"/>
      <c r="R149" s="143">
        <v>0</v>
      </c>
      <c r="S149" s="45" t="s">
        <v>98</v>
      </c>
      <c r="T149" s="45" t="s">
        <v>98</v>
      </c>
      <c r="U149" s="45" t="s">
        <v>1713</v>
      </c>
      <c r="V149" s="177" t="s">
        <v>1814</v>
      </c>
      <c r="W149" s="183">
        <v>35000</v>
      </c>
      <c r="X149" s="184"/>
      <c r="Y149" s="179"/>
      <c r="Z149" s="76" t="e">
        <v>#DIV/0!</v>
      </c>
      <c r="AA149" s="76" t="e">
        <v>#DIV/0!</v>
      </c>
      <c r="AB149" s="50" t="e">
        <v>#DIV/0!</v>
      </c>
      <c r="AC149" s="185">
        <f t="shared" si="4"/>
        <v>0</v>
      </c>
      <c r="AD149" s="191"/>
      <c r="AE149" s="187" t="e">
        <v>#N/A</v>
      </c>
      <c r="AF149" s="77"/>
      <c r="AH149" s="99"/>
    </row>
    <row r="150" spans="1:34" ht="30" customHeight="1" x14ac:dyDescent="0.15">
      <c r="A150" s="92"/>
      <c r="B150" s="44" t="s">
        <v>91</v>
      </c>
      <c r="C150" s="43">
        <v>145</v>
      </c>
      <c r="D150" s="137" t="s">
        <v>436</v>
      </c>
      <c r="E150" s="45" t="s">
        <v>115</v>
      </c>
      <c r="F150" s="46" t="s">
        <v>437</v>
      </c>
      <c r="G150" s="144" t="s">
        <v>98</v>
      </c>
      <c r="H150" s="135" t="s">
        <v>98</v>
      </c>
      <c r="I150" s="146" t="s">
        <v>98</v>
      </c>
      <c r="J150" s="48"/>
      <c r="K150" s="140" t="s">
        <v>387</v>
      </c>
      <c r="L150" s="135" t="s">
        <v>98</v>
      </c>
      <c r="M150" s="150"/>
      <c r="N150" s="49" t="s">
        <v>123</v>
      </c>
      <c r="O150" s="151"/>
      <c r="P150" s="50"/>
      <c r="Q150" s="149"/>
      <c r="R150" s="143">
        <v>0</v>
      </c>
      <c r="S150" s="45" t="s">
        <v>98</v>
      </c>
      <c r="T150" s="45" t="s">
        <v>98</v>
      </c>
      <c r="U150" s="45" t="s">
        <v>1713</v>
      </c>
      <c r="V150" s="177" t="s">
        <v>1815</v>
      </c>
      <c r="W150" s="183">
        <v>35000</v>
      </c>
      <c r="X150" s="184"/>
      <c r="Y150" s="179"/>
      <c r="Z150" s="76" t="e">
        <v>#DIV/0!</v>
      </c>
      <c r="AA150" s="76" t="e">
        <v>#DIV/0!</v>
      </c>
      <c r="AB150" s="50" t="e">
        <v>#DIV/0!</v>
      </c>
      <c r="AC150" s="185">
        <f t="shared" si="4"/>
        <v>0</v>
      </c>
      <c r="AD150" s="191"/>
      <c r="AE150" s="187" t="e">
        <v>#N/A</v>
      </c>
      <c r="AF150" s="77"/>
      <c r="AH150" s="99"/>
    </row>
    <row r="151" spans="1:34" ht="45" customHeight="1" x14ac:dyDescent="0.15">
      <c r="A151" s="92"/>
      <c r="B151" s="54" t="s">
        <v>438</v>
      </c>
      <c r="C151" s="43">
        <v>146</v>
      </c>
      <c r="D151" s="137" t="s">
        <v>439</v>
      </c>
      <c r="E151" s="45" t="s">
        <v>107</v>
      </c>
      <c r="F151" s="46" t="s">
        <v>218</v>
      </c>
      <c r="G151" s="144" t="s">
        <v>95</v>
      </c>
      <c r="H151" s="135">
        <v>1971</v>
      </c>
      <c r="I151" s="146">
        <v>1924</v>
      </c>
      <c r="J151" s="48">
        <v>1102.1200000000001</v>
      </c>
      <c r="K151" s="140" t="s">
        <v>96</v>
      </c>
      <c r="L151" s="135">
        <v>2</v>
      </c>
      <c r="M151" s="145"/>
      <c r="N151" s="49" t="s">
        <v>123</v>
      </c>
      <c r="O151" s="142"/>
      <c r="P151" s="50">
        <v>4691.0762893332849</v>
      </c>
      <c r="Q151" s="90">
        <v>0.75444096133751304</v>
      </c>
      <c r="R151" s="143">
        <v>11817.68</v>
      </c>
      <c r="S151" s="45"/>
      <c r="T151" s="45" t="s">
        <v>440</v>
      </c>
      <c r="U151" s="45" t="s">
        <v>217</v>
      </c>
      <c r="V151" s="177" t="s">
        <v>1817</v>
      </c>
      <c r="W151" s="183">
        <v>5170129</v>
      </c>
      <c r="X151" s="184">
        <f t="shared" si="5"/>
        <v>4691.0762893332849</v>
      </c>
      <c r="Y151" s="179">
        <v>7683.0708089863165</v>
      </c>
      <c r="Z151" s="76">
        <v>3779.6129278118533</v>
      </c>
      <c r="AA151" s="76">
        <v>8501.7284869161249</v>
      </c>
      <c r="AB151" s="50">
        <v>8061.8752948862184</v>
      </c>
      <c r="AC151" s="185">
        <f t="shared" si="4"/>
        <v>-2991.9945196530316</v>
      </c>
      <c r="AD151" s="191">
        <v>0.75444096133751304</v>
      </c>
      <c r="AE151" s="187">
        <v>0.65764828303850154</v>
      </c>
      <c r="AF151" s="77"/>
      <c r="AH151" s="99"/>
    </row>
    <row r="152" spans="1:34" ht="45" customHeight="1" x14ac:dyDescent="0.15">
      <c r="A152" s="92"/>
      <c r="B152" s="54" t="s">
        <v>438</v>
      </c>
      <c r="C152" s="43">
        <v>147</v>
      </c>
      <c r="D152" s="137" t="s">
        <v>441</v>
      </c>
      <c r="E152" s="45" t="s">
        <v>107</v>
      </c>
      <c r="F152" s="46" t="s">
        <v>442</v>
      </c>
      <c r="G152" s="144" t="s">
        <v>122</v>
      </c>
      <c r="H152" s="135">
        <v>1874</v>
      </c>
      <c r="I152" s="146">
        <v>1874</v>
      </c>
      <c r="J152" s="48">
        <v>1360.09</v>
      </c>
      <c r="K152" s="140" t="s">
        <v>96</v>
      </c>
      <c r="L152" s="135">
        <v>3</v>
      </c>
      <c r="M152" s="145"/>
      <c r="N152" s="49" t="s">
        <v>123</v>
      </c>
      <c r="O152" s="142"/>
      <c r="P152" s="50">
        <v>20793.776882412196</v>
      </c>
      <c r="Q152" s="149"/>
      <c r="R152" s="143">
        <v>2157.19</v>
      </c>
      <c r="S152" s="45"/>
      <c r="T152" s="45" t="s">
        <v>98</v>
      </c>
      <c r="U152" s="45" t="s">
        <v>1687</v>
      </c>
      <c r="V152" s="177" t="s">
        <v>1818</v>
      </c>
      <c r="W152" s="183">
        <v>28281408</v>
      </c>
      <c r="X152" s="184">
        <f t="shared" si="5"/>
        <v>20793.776882412196</v>
      </c>
      <c r="Y152" s="179">
        <v>18580.596872265807</v>
      </c>
      <c r="Z152" s="76">
        <v>22720.881706357668</v>
      </c>
      <c r="AA152" s="76">
        <v>20020.138373195892</v>
      </c>
      <c r="AB152" s="50">
        <v>13789.103662257645</v>
      </c>
      <c r="AC152" s="185">
        <f t="shared" si="4"/>
        <v>2213.1800101463887</v>
      </c>
      <c r="AD152" s="191"/>
      <c r="AE152" s="187" t="e">
        <v>#N/A</v>
      </c>
      <c r="AF152" s="77"/>
      <c r="AH152" s="99"/>
    </row>
    <row r="153" spans="1:34" ht="45" customHeight="1" x14ac:dyDescent="0.15">
      <c r="A153" s="92"/>
      <c r="B153" s="54" t="s">
        <v>438</v>
      </c>
      <c r="C153" s="43">
        <v>148</v>
      </c>
      <c r="D153" s="137" t="s">
        <v>443</v>
      </c>
      <c r="E153" s="45" t="s">
        <v>107</v>
      </c>
      <c r="F153" s="46" t="s">
        <v>444</v>
      </c>
      <c r="G153" s="144" t="s">
        <v>122</v>
      </c>
      <c r="H153" s="135">
        <v>1997</v>
      </c>
      <c r="I153" s="146">
        <v>1997</v>
      </c>
      <c r="J153" s="48">
        <v>34.14</v>
      </c>
      <c r="K153" s="140" t="s">
        <v>96</v>
      </c>
      <c r="L153" s="135">
        <v>1</v>
      </c>
      <c r="M153" s="145"/>
      <c r="N153" s="49" t="s">
        <v>123</v>
      </c>
      <c r="O153" s="142"/>
      <c r="P153" s="50">
        <v>12720.855301698886</v>
      </c>
      <c r="Q153" s="149"/>
      <c r="R153" s="143"/>
      <c r="S153" s="45"/>
      <c r="T153" s="45" t="s">
        <v>2927</v>
      </c>
      <c r="U153" s="45" t="s">
        <v>1687</v>
      </c>
      <c r="V153" s="177" t="s">
        <v>1819</v>
      </c>
      <c r="W153" s="183">
        <v>434290</v>
      </c>
      <c r="X153" s="184">
        <f t="shared" si="5"/>
        <v>12720.855301698886</v>
      </c>
      <c r="Y153" s="179">
        <v>40935.881663737549</v>
      </c>
      <c r="Z153" s="76">
        <v>1122.5541886350322</v>
      </c>
      <c r="AA153" s="76">
        <v>20977.387229056825</v>
      </c>
      <c r="AB153" s="50">
        <v>32723.520796719389</v>
      </c>
      <c r="AC153" s="185">
        <f t="shared" si="4"/>
        <v>-28215.026362038661</v>
      </c>
      <c r="AD153" s="191"/>
      <c r="AE153" s="187" t="e">
        <v>#N/A</v>
      </c>
      <c r="AF153" s="77"/>
      <c r="AH153" s="99"/>
    </row>
    <row r="154" spans="1:34" ht="45" customHeight="1" x14ac:dyDescent="0.15">
      <c r="A154" s="92"/>
      <c r="B154" s="54" t="s">
        <v>438</v>
      </c>
      <c r="C154" s="43">
        <v>149</v>
      </c>
      <c r="D154" s="137" t="s">
        <v>445</v>
      </c>
      <c r="E154" s="45" t="s">
        <v>107</v>
      </c>
      <c r="F154" s="46" t="s">
        <v>446</v>
      </c>
      <c r="G154" s="144" t="s">
        <v>122</v>
      </c>
      <c r="H154" s="135">
        <v>2004</v>
      </c>
      <c r="I154" s="146">
        <v>2004</v>
      </c>
      <c r="J154" s="48">
        <v>74.790000000000006</v>
      </c>
      <c r="K154" s="140" t="s">
        <v>96</v>
      </c>
      <c r="L154" s="135">
        <v>1</v>
      </c>
      <c r="M154" s="145"/>
      <c r="N154" s="49" t="s">
        <v>123</v>
      </c>
      <c r="O154" s="142"/>
      <c r="P154" s="50">
        <v>21219.053349378257</v>
      </c>
      <c r="Q154" s="149"/>
      <c r="R154" s="143"/>
      <c r="S154" s="45"/>
      <c r="T154" s="45" t="s">
        <v>2927</v>
      </c>
      <c r="U154" s="45" t="s">
        <v>1687</v>
      </c>
      <c r="V154" s="177" t="s">
        <v>1820</v>
      </c>
      <c r="W154" s="183">
        <v>1586973</v>
      </c>
      <c r="X154" s="184">
        <f t="shared" si="5"/>
        <v>21219.053349378257</v>
      </c>
      <c r="Y154" s="179">
        <v>49441.31568391496</v>
      </c>
      <c r="Z154" s="76">
        <v>9633.6809733921637</v>
      </c>
      <c r="AA154" s="76">
        <v>9485.9473191603156</v>
      </c>
      <c r="AB154" s="50">
        <v>14176.681374515309</v>
      </c>
      <c r="AC154" s="185">
        <f t="shared" si="4"/>
        <v>-28222.262334536703</v>
      </c>
      <c r="AD154" s="191"/>
      <c r="AE154" s="187" t="e">
        <v>#N/A</v>
      </c>
      <c r="AF154" s="77"/>
      <c r="AH154" s="99"/>
    </row>
    <row r="155" spans="1:34" s="51" customFormat="1" ht="45" customHeight="1" x14ac:dyDescent="0.15">
      <c r="A155" s="92"/>
      <c r="B155" s="54" t="s">
        <v>438</v>
      </c>
      <c r="C155" s="43">
        <v>150</v>
      </c>
      <c r="D155" s="137" t="s">
        <v>2935</v>
      </c>
      <c r="E155" s="45" t="s">
        <v>107</v>
      </c>
      <c r="F155" s="46" t="s">
        <v>447</v>
      </c>
      <c r="G155" s="144" t="s">
        <v>122</v>
      </c>
      <c r="H155" s="135">
        <v>1993</v>
      </c>
      <c r="I155" s="146">
        <v>1993</v>
      </c>
      <c r="J155" s="48">
        <v>357.1</v>
      </c>
      <c r="K155" s="140" t="s">
        <v>96</v>
      </c>
      <c r="L155" s="135">
        <v>2</v>
      </c>
      <c r="M155" s="145"/>
      <c r="N155" s="49" t="s">
        <v>123</v>
      </c>
      <c r="O155" s="142"/>
      <c r="P155" s="50">
        <v>749.04788574628947</v>
      </c>
      <c r="Q155" s="149"/>
      <c r="R155" s="143">
        <v>3266.07</v>
      </c>
      <c r="S155" s="45"/>
      <c r="T155" s="45" t="s">
        <v>448</v>
      </c>
      <c r="U155" s="45" t="s">
        <v>1687</v>
      </c>
      <c r="V155" s="177" t="s">
        <v>1821</v>
      </c>
      <c r="W155" s="183">
        <v>267485</v>
      </c>
      <c r="X155" s="184">
        <f t="shared" si="5"/>
        <v>749.04788574628947</v>
      </c>
      <c r="Y155" s="179">
        <v>1857.6421170540464</v>
      </c>
      <c r="Z155" s="76">
        <v>1618.2833940072808</v>
      </c>
      <c r="AA155" s="76">
        <v>1463.2287874544945</v>
      </c>
      <c r="AB155" s="50">
        <v>6149.7507700924107</v>
      </c>
      <c r="AC155" s="185">
        <f t="shared" si="4"/>
        <v>-1108.5942313077569</v>
      </c>
      <c r="AD155" s="191"/>
      <c r="AE155" s="187" t="e">
        <v>#N/A</v>
      </c>
      <c r="AF155" s="77"/>
      <c r="AG155" s="81"/>
      <c r="AH155" s="99"/>
    </row>
    <row r="156" spans="1:34" ht="45" customHeight="1" x14ac:dyDescent="0.15">
      <c r="A156" s="92"/>
      <c r="B156" s="54" t="s">
        <v>438</v>
      </c>
      <c r="C156" s="43">
        <v>151</v>
      </c>
      <c r="D156" s="137" t="s">
        <v>449</v>
      </c>
      <c r="E156" s="45" t="s">
        <v>107</v>
      </c>
      <c r="F156" s="46" t="s">
        <v>450</v>
      </c>
      <c r="G156" s="144" t="s">
        <v>122</v>
      </c>
      <c r="H156" s="135">
        <v>1999</v>
      </c>
      <c r="I156" s="146">
        <v>1999</v>
      </c>
      <c r="J156" s="48">
        <v>237.92</v>
      </c>
      <c r="K156" s="140" t="s">
        <v>96</v>
      </c>
      <c r="L156" s="135">
        <v>2</v>
      </c>
      <c r="M156" s="145"/>
      <c r="N156" s="49" t="s">
        <v>123</v>
      </c>
      <c r="O156" s="142"/>
      <c r="P156" s="50">
        <v>98618.762609280442</v>
      </c>
      <c r="Q156" s="149"/>
      <c r="R156" s="143">
        <v>2180.84</v>
      </c>
      <c r="S156" s="45"/>
      <c r="T156" s="45" t="s">
        <v>98</v>
      </c>
      <c r="U156" s="45" t="s">
        <v>1687</v>
      </c>
      <c r="V156" s="177" t="s">
        <v>1822</v>
      </c>
      <c r="W156" s="183">
        <v>23463376</v>
      </c>
      <c r="X156" s="184">
        <f t="shared" si="5"/>
        <v>98618.762609280442</v>
      </c>
      <c r="Y156" s="179">
        <v>94048.650806993959</v>
      </c>
      <c r="Z156" s="76">
        <v>92339.328345662419</v>
      </c>
      <c r="AA156" s="76">
        <v>91178.259498991261</v>
      </c>
      <c r="AB156" s="50">
        <v>97158.051025554814</v>
      </c>
      <c r="AC156" s="185">
        <f t="shared" si="4"/>
        <v>4570.111802286483</v>
      </c>
      <c r="AD156" s="191"/>
      <c r="AE156" s="187" t="e">
        <v>#N/A</v>
      </c>
      <c r="AF156" s="77"/>
      <c r="AH156" s="99"/>
    </row>
    <row r="157" spans="1:34" s="51" customFormat="1" ht="45" customHeight="1" x14ac:dyDescent="0.15">
      <c r="A157" s="92"/>
      <c r="B157" s="54" t="s">
        <v>438</v>
      </c>
      <c r="C157" s="43">
        <v>152</v>
      </c>
      <c r="D157" s="137" t="s">
        <v>451</v>
      </c>
      <c r="E157" s="45" t="s">
        <v>107</v>
      </c>
      <c r="F157" s="46" t="s">
        <v>452</v>
      </c>
      <c r="G157" s="144" t="s">
        <v>122</v>
      </c>
      <c r="H157" s="135">
        <v>1976</v>
      </c>
      <c r="I157" s="146">
        <v>1976</v>
      </c>
      <c r="J157" s="48">
        <v>574.95000000000005</v>
      </c>
      <c r="K157" s="140" t="s">
        <v>96</v>
      </c>
      <c r="L157" s="135">
        <v>1</v>
      </c>
      <c r="M157" s="145"/>
      <c r="N157" s="49" t="s">
        <v>123</v>
      </c>
      <c r="O157" s="142"/>
      <c r="P157" s="50">
        <v>86976.328376380552</v>
      </c>
      <c r="Q157" s="149"/>
      <c r="R157" s="143">
        <v>1005.32</v>
      </c>
      <c r="S157" s="45"/>
      <c r="T157" s="45" t="s">
        <v>98</v>
      </c>
      <c r="U157" s="45" t="s">
        <v>1687</v>
      </c>
      <c r="V157" s="177" t="s">
        <v>1823</v>
      </c>
      <c r="W157" s="183">
        <v>50007040</v>
      </c>
      <c r="X157" s="184">
        <f t="shared" si="5"/>
        <v>86976.328376380552</v>
      </c>
      <c r="Y157" s="179">
        <v>86714.94042960256</v>
      </c>
      <c r="Z157" s="76">
        <v>94013.369858248538</v>
      </c>
      <c r="AA157" s="76">
        <v>84201.590573093301</v>
      </c>
      <c r="AB157" s="50">
        <v>90214.800417427599</v>
      </c>
      <c r="AC157" s="185">
        <f t="shared" si="4"/>
        <v>261.3879467779916</v>
      </c>
      <c r="AD157" s="191"/>
      <c r="AE157" s="187" t="e">
        <v>#N/A</v>
      </c>
      <c r="AF157" s="77"/>
      <c r="AG157" s="81"/>
      <c r="AH157" s="99"/>
    </row>
    <row r="158" spans="1:34" ht="45" customHeight="1" x14ac:dyDescent="0.15">
      <c r="A158" s="92"/>
      <c r="B158" s="54" t="s">
        <v>438</v>
      </c>
      <c r="C158" s="43">
        <v>153</v>
      </c>
      <c r="D158" s="137" t="s">
        <v>453</v>
      </c>
      <c r="E158" s="45" t="s">
        <v>107</v>
      </c>
      <c r="F158" s="46" t="s">
        <v>218</v>
      </c>
      <c r="G158" s="144" t="s">
        <v>95</v>
      </c>
      <c r="H158" s="135">
        <v>1957</v>
      </c>
      <c r="I158" s="146">
        <v>1957</v>
      </c>
      <c r="J158" s="48">
        <v>882.35</v>
      </c>
      <c r="K158" s="140" t="s">
        <v>96</v>
      </c>
      <c r="L158" s="135">
        <v>3</v>
      </c>
      <c r="M158" s="145"/>
      <c r="N158" s="49" t="s">
        <v>123</v>
      </c>
      <c r="O158" s="142"/>
      <c r="P158" s="50">
        <v>21833.904913016377</v>
      </c>
      <c r="Q158" s="149"/>
      <c r="R158" s="143"/>
      <c r="S158" s="45"/>
      <c r="T158" s="45" t="s">
        <v>454</v>
      </c>
      <c r="U158" s="45" t="s">
        <v>3423</v>
      </c>
      <c r="V158" s="177" t="s">
        <v>1824</v>
      </c>
      <c r="W158" s="183">
        <v>19265146</v>
      </c>
      <c r="X158" s="184">
        <f t="shared" si="5"/>
        <v>21833.904913016377</v>
      </c>
      <c r="Y158" s="179">
        <v>15911.971439904799</v>
      </c>
      <c r="Z158" s="76">
        <v>18000.410268034226</v>
      </c>
      <c r="AA158" s="76">
        <v>18664.30668102227</v>
      </c>
      <c r="AB158" s="50">
        <v>18087.013090043634</v>
      </c>
      <c r="AC158" s="185">
        <f t="shared" si="4"/>
        <v>5921.9334731115778</v>
      </c>
      <c r="AD158" s="191"/>
      <c r="AE158" s="187" t="e">
        <v>#N/A</v>
      </c>
      <c r="AF158" s="77"/>
      <c r="AH158" s="99"/>
    </row>
    <row r="159" spans="1:34" ht="45" customHeight="1" x14ac:dyDescent="0.15">
      <c r="A159" s="92"/>
      <c r="B159" s="54" t="s">
        <v>438</v>
      </c>
      <c r="C159" s="43">
        <v>154</v>
      </c>
      <c r="D159" s="137" t="s">
        <v>455</v>
      </c>
      <c r="E159" s="45" t="s">
        <v>107</v>
      </c>
      <c r="F159" s="46" t="s">
        <v>222</v>
      </c>
      <c r="G159" s="144" t="s">
        <v>95</v>
      </c>
      <c r="H159" s="135">
        <v>1980</v>
      </c>
      <c r="I159" s="146">
        <v>1978</v>
      </c>
      <c r="J159" s="48">
        <v>312.2</v>
      </c>
      <c r="K159" s="140" t="s">
        <v>96</v>
      </c>
      <c r="L159" s="135">
        <v>2</v>
      </c>
      <c r="M159" s="145"/>
      <c r="N159" s="49" t="s">
        <v>123</v>
      </c>
      <c r="O159" s="142"/>
      <c r="P159" s="50">
        <v>24028.616271620758</v>
      </c>
      <c r="Q159" s="149"/>
      <c r="R159" s="143"/>
      <c r="S159" s="45" t="s">
        <v>2447</v>
      </c>
      <c r="T159" s="45" t="s">
        <v>456</v>
      </c>
      <c r="U159" s="45" t="s">
        <v>1687</v>
      </c>
      <c r="V159" s="177" t="s">
        <v>1825</v>
      </c>
      <c r="W159" s="183">
        <v>7501734</v>
      </c>
      <c r="X159" s="184">
        <f t="shared" si="5"/>
        <v>24028.616271620758</v>
      </c>
      <c r="Y159" s="179">
        <v>24007.232543241513</v>
      </c>
      <c r="Z159" s="76">
        <v>23980.695067264576</v>
      </c>
      <c r="AA159" s="76">
        <v>23963.007687379886</v>
      </c>
      <c r="AB159" s="50">
        <v>23741.886611146703</v>
      </c>
      <c r="AC159" s="185">
        <f t="shared" si="4"/>
        <v>21.38372837924544</v>
      </c>
      <c r="AD159" s="191"/>
      <c r="AE159" s="187" t="e">
        <v>#N/A</v>
      </c>
      <c r="AF159" s="77"/>
      <c r="AH159" s="99"/>
    </row>
    <row r="160" spans="1:34" ht="45" customHeight="1" x14ac:dyDescent="0.15">
      <c r="A160" s="92"/>
      <c r="B160" s="54" t="s">
        <v>438</v>
      </c>
      <c r="C160" s="43">
        <v>155</v>
      </c>
      <c r="D160" s="137" t="s">
        <v>457</v>
      </c>
      <c r="E160" s="45" t="s">
        <v>107</v>
      </c>
      <c r="F160" s="46" t="s">
        <v>458</v>
      </c>
      <c r="G160" s="144" t="s">
        <v>122</v>
      </c>
      <c r="H160" s="135">
        <v>1992</v>
      </c>
      <c r="I160" s="146">
        <v>1992</v>
      </c>
      <c r="J160" s="48">
        <v>121.33</v>
      </c>
      <c r="K160" s="140" t="s">
        <v>96</v>
      </c>
      <c r="L160" s="135">
        <v>1</v>
      </c>
      <c r="M160" s="145"/>
      <c r="N160" s="49" t="s">
        <v>123</v>
      </c>
      <c r="O160" s="142"/>
      <c r="P160" s="50">
        <v>56.441111019533501</v>
      </c>
      <c r="Q160" s="149"/>
      <c r="R160" s="152"/>
      <c r="S160" s="45"/>
      <c r="T160" s="45" t="s">
        <v>2552</v>
      </c>
      <c r="U160" s="45" t="s">
        <v>3423</v>
      </c>
      <c r="V160" s="177" t="s">
        <v>1826</v>
      </c>
      <c r="W160" s="183">
        <v>6848</v>
      </c>
      <c r="X160" s="184">
        <f t="shared" si="5"/>
        <v>56.441111019533501</v>
      </c>
      <c r="Y160" s="179">
        <v>2503.0165663891867</v>
      </c>
      <c r="Z160" s="76">
        <v>2502.7775488337593</v>
      </c>
      <c r="AA160" s="76">
        <v>2502.2995137229045</v>
      </c>
      <c r="AB160" s="50">
        <v>9380.095607022171</v>
      </c>
      <c r="AC160" s="185">
        <f t="shared" si="4"/>
        <v>-2446.5754553696534</v>
      </c>
      <c r="AD160" s="191"/>
      <c r="AE160" s="187" t="e">
        <v>#N/A</v>
      </c>
      <c r="AF160" s="77" t="s">
        <v>2553</v>
      </c>
      <c r="AH160" s="99"/>
    </row>
    <row r="161" spans="1:34" ht="45" customHeight="1" x14ac:dyDescent="0.15">
      <c r="A161" s="92"/>
      <c r="B161" s="54" t="s">
        <v>438</v>
      </c>
      <c r="C161" s="43">
        <v>156</v>
      </c>
      <c r="D161" s="137" t="s">
        <v>459</v>
      </c>
      <c r="E161" s="45" t="s">
        <v>118</v>
      </c>
      <c r="F161" s="46" t="s">
        <v>209</v>
      </c>
      <c r="G161" s="144" t="s">
        <v>122</v>
      </c>
      <c r="H161" s="135">
        <v>1995</v>
      </c>
      <c r="I161" s="146">
        <v>1995</v>
      </c>
      <c r="J161" s="48">
        <v>159.13</v>
      </c>
      <c r="K161" s="140" t="s">
        <v>96</v>
      </c>
      <c r="L161" s="135">
        <v>1</v>
      </c>
      <c r="M161" s="145"/>
      <c r="N161" s="49" t="s">
        <v>123</v>
      </c>
      <c r="O161" s="142"/>
      <c r="P161" s="50">
        <v>40.419782567711934</v>
      </c>
      <c r="Q161" s="149"/>
      <c r="R161" s="143"/>
      <c r="S161" s="45"/>
      <c r="T161" s="45" t="s">
        <v>460</v>
      </c>
      <c r="U161" s="45" t="s">
        <v>1687</v>
      </c>
      <c r="V161" s="177" t="s">
        <v>1827</v>
      </c>
      <c r="W161" s="183">
        <v>6432</v>
      </c>
      <c r="X161" s="184">
        <f t="shared" si="5"/>
        <v>40.419782567711934</v>
      </c>
      <c r="Y161" s="179">
        <v>38.735624960723939</v>
      </c>
      <c r="Z161" s="76">
        <v>37.516495946710236</v>
      </c>
      <c r="AA161" s="76">
        <v>36.686985483566893</v>
      </c>
      <c r="AB161" s="50">
        <v>2404.3989191227297</v>
      </c>
      <c r="AC161" s="185">
        <f t="shared" si="4"/>
        <v>1.6841576069879949</v>
      </c>
      <c r="AD161" s="191"/>
      <c r="AE161" s="187" t="e">
        <v>#N/A</v>
      </c>
      <c r="AF161" s="77"/>
      <c r="AH161" s="99"/>
    </row>
    <row r="162" spans="1:34" s="51" customFormat="1" ht="45" customHeight="1" x14ac:dyDescent="0.15">
      <c r="A162" s="92"/>
      <c r="B162" s="54" t="s">
        <v>438</v>
      </c>
      <c r="C162" s="43">
        <v>157</v>
      </c>
      <c r="D162" s="137" t="s">
        <v>461</v>
      </c>
      <c r="E162" s="45" t="s">
        <v>137</v>
      </c>
      <c r="F162" s="46" t="s">
        <v>462</v>
      </c>
      <c r="G162" s="144" t="s">
        <v>95</v>
      </c>
      <c r="H162" s="135">
        <v>1976</v>
      </c>
      <c r="I162" s="146">
        <v>1976</v>
      </c>
      <c r="J162" s="48">
        <v>1735.1699999999998</v>
      </c>
      <c r="K162" s="140" t="s">
        <v>96</v>
      </c>
      <c r="L162" s="135">
        <v>2</v>
      </c>
      <c r="M162" s="145"/>
      <c r="N162" s="49" t="s">
        <v>123</v>
      </c>
      <c r="O162" s="142" t="s">
        <v>2431</v>
      </c>
      <c r="P162" s="50">
        <v>128.85884380204823</v>
      </c>
      <c r="Q162" s="149"/>
      <c r="R162" s="143"/>
      <c r="S162" s="45"/>
      <c r="T162" s="45" t="s">
        <v>463</v>
      </c>
      <c r="U162" s="45" t="s">
        <v>3423</v>
      </c>
      <c r="V162" s="177" t="s">
        <v>1828</v>
      </c>
      <c r="W162" s="183">
        <v>223592</v>
      </c>
      <c r="X162" s="184">
        <f t="shared" si="5"/>
        <v>128.85884380204823</v>
      </c>
      <c r="Y162" s="179">
        <v>1319.6090296627997</v>
      </c>
      <c r="Z162" s="76">
        <v>2789.888598811644</v>
      </c>
      <c r="AA162" s="76">
        <v>2643.4516502705787</v>
      </c>
      <c r="AB162" s="50">
        <v>2748.5733386354077</v>
      </c>
      <c r="AC162" s="185">
        <f t="shared" si="4"/>
        <v>-1190.7501858607516</v>
      </c>
      <c r="AD162" s="191"/>
      <c r="AE162" s="187" t="e">
        <v>#N/A</v>
      </c>
      <c r="AF162" s="77"/>
      <c r="AG162" s="81"/>
      <c r="AH162" s="99"/>
    </row>
    <row r="163" spans="1:34" ht="30" customHeight="1" x14ac:dyDescent="0.15">
      <c r="A163" s="92"/>
      <c r="B163" s="55" t="s">
        <v>464</v>
      </c>
      <c r="C163" s="43">
        <v>158</v>
      </c>
      <c r="D163" s="137" t="s">
        <v>465</v>
      </c>
      <c r="E163" s="45" t="s">
        <v>107</v>
      </c>
      <c r="F163" s="46" t="s">
        <v>2936</v>
      </c>
      <c r="G163" s="144" t="s">
        <v>95</v>
      </c>
      <c r="H163" s="135">
        <v>1980</v>
      </c>
      <c r="I163" s="146">
        <v>1980</v>
      </c>
      <c r="J163" s="48">
        <v>5888</v>
      </c>
      <c r="K163" s="140" t="s">
        <v>96</v>
      </c>
      <c r="L163" s="135">
        <v>4</v>
      </c>
      <c r="M163" s="145" t="s">
        <v>943</v>
      </c>
      <c r="N163" s="49" t="s">
        <v>228</v>
      </c>
      <c r="O163" s="142"/>
      <c r="P163" s="50">
        <v>42661.429169497278</v>
      </c>
      <c r="Q163" s="153">
        <v>0.15996151562231853</v>
      </c>
      <c r="R163" s="143">
        <v>17991.169999999998</v>
      </c>
      <c r="S163" s="148"/>
      <c r="T163" s="45" t="s">
        <v>98</v>
      </c>
      <c r="U163" s="45" t="s">
        <v>465</v>
      </c>
      <c r="V163" s="177" t="s">
        <v>1829</v>
      </c>
      <c r="W163" s="183">
        <v>251190494.94999999</v>
      </c>
      <c r="X163" s="184">
        <f t="shared" si="5"/>
        <v>42661.429169497278</v>
      </c>
      <c r="Y163" s="179">
        <v>43200.910716711958</v>
      </c>
      <c r="Z163" s="76">
        <v>42798.416157155792</v>
      </c>
      <c r="AA163" s="76">
        <v>45868.490658967392</v>
      </c>
      <c r="AB163" s="50">
        <v>46127.211335854212</v>
      </c>
      <c r="AC163" s="185">
        <f t="shared" si="4"/>
        <v>-539.48154721468018</v>
      </c>
      <c r="AD163" s="191">
        <v>0.15996151562231853</v>
      </c>
      <c r="AE163" s="187">
        <v>0.11060276522999971</v>
      </c>
      <c r="AF163" s="77" t="s">
        <v>2500</v>
      </c>
      <c r="AH163" s="99"/>
    </row>
    <row r="164" spans="1:34" s="51" customFormat="1" ht="30" customHeight="1" x14ac:dyDescent="0.15">
      <c r="A164" s="92"/>
      <c r="B164" s="55" t="s">
        <v>464</v>
      </c>
      <c r="C164" s="43">
        <v>159</v>
      </c>
      <c r="D164" s="137" t="s">
        <v>466</v>
      </c>
      <c r="E164" s="45" t="s">
        <v>107</v>
      </c>
      <c r="F164" s="46" t="s">
        <v>467</v>
      </c>
      <c r="G164" s="144" t="s">
        <v>95</v>
      </c>
      <c r="H164" s="135">
        <v>1990</v>
      </c>
      <c r="I164" s="146">
        <v>1990</v>
      </c>
      <c r="J164" s="48">
        <v>622.07000000000005</v>
      </c>
      <c r="K164" s="140" t="s">
        <v>96</v>
      </c>
      <c r="L164" s="135">
        <v>2</v>
      </c>
      <c r="M164" s="145"/>
      <c r="N164" s="49" t="s">
        <v>123</v>
      </c>
      <c r="O164" s="142"/>
      <c r="P164" s="50">
        <v>77212.825485877795</v>
      </c>
      <c r="Q164" s="149"/>
      <c r="R164" s="143">
        <v>2118.15</v>
      </c>
      <c r="S164" s="45"/>
      <c r="T164" s="45" t="s">
        <v>98</v>
      </c>
      <c r="U164" s="45" t="s">
        <v>465</v>
      </c>
      <c r="V164" s="177" t="s">
        <v>1830</v>
      </c>
      <c r="W164" s="183">
        <v>48031782.350000001</v>
      </c>
      <c r="X164" s="184">
        <f t="shared" si="5"/>
        <v>77212.825485877795</v>
      </c>
      <c r="Y164" s="179">
        <v>80355.035446171649</v>
      </c>
      <c r="Z164" s="76">
        <v>53848.705435845142</v>
      </c>
      <c r="AA164" s="76">
        <v>58967.24782925209</v>
      </c>
      <c r="AB164" s="50">
        <v>57912.632860947349</v>
      </c>
      <c r="AC164" s="185">
        <f t="shared" si="4"/>
        <v>-3142.2099602938542</v>
      </c>
      <c r="AD164" s="191"/>
      <c r="AE164" s="187" t="e">
        <v>#N/A</v>
      </c>
      <c r="AF164" s="77"/>
      <c r="AG164" s="81"/>
      <c r="AH164" s="99"/>
    </row>
    <row r="165" spans="1:34" ht="30" customHeight="1" x14ac:dyDescent="0.15">
      <c r="A165" s="92"/>
      <c r="B165" s="55" t="s">
        <v>464</v>
      </c>
      <c r="C165" s="43">
        <v>160</v>
      </c>
      <c r="D165" s="137" t="s">
        <v>468</v>
      </c>
      <c r="E165" s="45" t="s">
        <v>156</v>
      </c>
      <c r="F165" s="46" t="s">
        <v>469</v>
      </c>
      <c r="G165" s="144" t="s">
        <v>95</v>
      </c>
      <c r="H165" s="135">
        <v>1991</v>
      </c>
      <c r="I165" s="146">
        <v>1991</v>
      </c>
      <c r="J165" s="48">
        <f>2418.52-324</f>
        <v>2094.52</v>
      </c>
      <c r="K165" s="140" t="s">
        <v>96</v>
      </c>
      <c r="L165" s="135">
        <v>4</v>
      </c>
      <c r="M165" s="145" t="s">
        <v>943</v>
      </c>
      <c r="N165" s="49" t="s">
        <v>97</v>
      </c>
      <c r="O165" s="142"/>
      <c r="P165" s="50">
        <v>23418.911421232551</v>
      </c>
      <c r="Q165" s="149"/>
      <c r="R165" s="143">
        <v>3489.4</v>
      </c>
      <c r="S165" s="45" t="s">
        <v>470</v>
      </c>
      <c r="T165" s="45" t="s">
        <v>98</v>
      </c>
      <c r="U165" s="45" t="s">
        <v>465</v>
      </c>
      <c r="V165" s="177" t="s">
        <v>1831</v>
      </c>
      <c r="W165" s="183">
        <v>49051378.350000001</v>
      </c>
      <c r="X165" s="184">
        <f t="shared" si="5"/>
        <v>23418.911421232551</v>
      </c>
      <c r="Y165" s="179">
        <v>22915.581087790997</v>
      </c>
      <c r="Z165" s="76">
        <v>22222.843556382504</v>
      </c>
      <c r="AA165" s="76">
        <v>30593.955314685125</v>
      </c>
      <c r="AB165" s="50">
        <v>24288.786588676299</v>
      </c>
      <c r="AC165" s="185">
        <f t="shared" si="4"/>
        <v>503.3303334415541</v>
      </c>
      <c r="AD165" s="191"/>
      <c r="AE165" s="187" t="e">
        <v>#N/A</v>
      </c>
      <c r="AF165" s="77"/>
      <c r="AH165" s="99"/>
    </row>
    <row r="166" spans="1:34" ht="30" customHeight="1" x14ac:dyDescent="0.15">
      <c r="A166" s="92"/>
      <c r="B166" s="55" t="s">
        <v>464</v>
      </c>
      <c r="C166" s="43">
        <v>161</v>
      </c>
      <c r="D166" s="137" t="s">
        <v>471</v>
      </c>
      <c r="E166" s="45" t="s">
        <v>141</v>
      </c>
      <c r="F166" s="46" t="s">
        <v>315</v>
      </c>
      <c r="G166" s="144" t="s">
        <v>95</v>
      </c>
      <c r="H166" s="135">
        <v>1993</v>
      </c>
      <c r="I166" s="146">
        <v>1992</v>
      </c>
      <c r="J166" s="48">
        <f>2466.78-388.1</f>
        <v>2078.6800000000003</v>
      </c>
      <c r="K166" s="140" t="s">
        <v>96</v>
      </c>
      <c r="L166" s="135">
        <v>3</v>
      </c>
      <c r="M166" s="145" t="s">
        <v>943</v>
      </c>
      <c r="N166" s="49" t="s">
        <v>97</v>
      </c>
      <c r="O166" s="142"/>
      <c r="P166" s="50">
        <v>28571.832292608768</v>
      </c>
      <c r="Q166" s="149"/>
      <c r="R166" s="143">
        <v>2648.6</v>
      </c>
      <c r="S166" s="45" t="s">
        <v>472</v>
      </c>
      <c r="T166" s="45" t="s">
        <v>473</v>
      </c>
      <c r="U166" s="45" t="s">
        <v>465</v>
      </c>
      <c r="V166" s="177" t="s">
        <v>1832</v>
      </c>
      <c r="W166" s="183">
        <v>59391696.350000001</v>
      </c>
      <c r="X166" s="184">
        <f t="shared" si="5"/>
        <v>28571.832292608768</v>
      </c>
      <c r="Y166" s="179">
        <v>26706.809080762789</v>
      </c>
      <c r="Z166" s="76">
        <v>21233.013831121763</v>
      </c>
      <c r="AA166" s="76">
        <v>25991.640299200859</v>
      </c>
      <c r="AB166" s="50">
        <v>27206.850272196545</v>
      </c>
      <c r="AC166" s="185">
        <f t="shared" si="4"/>
        <v>1865.0232118459789</v>
      </c>
      <c r="AD166" s="191"/>
      <c r="AE166" s="187" t="e">
        <v>#N/A</v>
      </c>
      <c r="AF166" s="77"/>
      <c r="AH166" s="99"/>
    </row>
    <row r="167" spans="1:34" s="51" customFormat="1" ht="55.5" customHeight="1" x14ac:dyDescent="0.15">
      <c r="A167" s="92"/>
      <c r="B167" s="55" t="s">
        <v>464</v>
      </c>
      <c r="C167" s="43">
        <v>162</v>
      </c>
      <c r="D167" s="137" t="s">
        <v>474</v>
      </c>
      <c r="E167" s="45" t="s">
        <v>107</v>
      </c>
      <c r="F167" s="46" t="s">
        <v>108</v>
      </c>
      <c r="G167" s="144" t="s">
        <v>95</v>
      </c>
      <c r="H167" s="135">
        <v>1997</v>
      </c>
      <c r="I167" s="139">
        <v>1997</v>
      </c>
      <c r="J167" s="48">
        <v>108.3</v>
      </c>
      <c r="K167" s="140" t="s">
        <v>96</v>
      </c>
      <c r="L167" s="135">
        <v>1</v>
      </c>
      <c r="M167" s="145"/>
      <c r="N167" s="49" t="s">
        <v>97</v>
      </c>
      <c r="O167" s="142" t="s">
        <v>97</v>
      </c>
      <c r="P167" s="50">
        <v>22156.454293628809</v>
      </c>
      <c r="Q167" s="149"/>
      <c r="R167" s="143"/>
      <c r="S167" s="45" t="s">
        <v>2448</v>
      </c>
      <c r="T167" s="45" t="s">
        <v>379</v>
      </c>
      <c r="U167" s="45" t="s">
        <v>465</v>
      </c>
      <c r="V167" s="177" t="s">
        <v>1833</v>
      </c>
      <c r="W167" s="183">
        <v>2399544</v>
      </c>
      <c r="X167" s="184">
        <f t="shared" si="5"/>
        <v>22156.454293628809</v>
      </c>
      <c r="Y167" s="179">
        <v>24734.819944598337</v>
      </c>
      <c r="Z167" s="76">
        <v>23121.68975069252</v>
      </c>
      <c r="AA167" s="76">
        <v>20107.017543859649</v>
      </c>
      <c r="AB167" s="50">
        <v>24259.030470914127</v>
      </c>
      <c r="AC167" s="185">
        <f t="shared" si="4"/>
        <v>-2578.3656509695284</v>
      </c>
      <c r="AD167" s="191"/>
      <c r="AE167" s="187" t="e">
        <v>#N/A</v>
      </c>
      <c r="AF167" s="77"/>
      <c r="AG167" s="81"/>
      <c r="AH167" s="99"/>
    </row>
    <row r="168" spans="1:34" s="51" customFormat="1" ht="38.25" customHeight="1" x14ac:dyDescent="0.15">
      <c r="A168" s="92"/>
      <c r="B168" s="55" t="s">
        <v>464</v>
      </c>
      <c r="C168" s="43">
        <v>163</v>
      </c>
      <c r="D168" s="137" t="s">
        <v>475</v>
      </c>
      <c r="E168" s="45" t="s">
        <v>111</v>
      </c>
      <c r="F168" s="46" t="s">
        <v>2928</v>
      </c>
      <c r="G168" s="144" t="s">
        <v>95</v>
      </c>
      <c r="H168" s="135">
        <v>1983</v>
      </c>
      <c r="I168" s="146">
        <v>1983</v>
      </c>
      <c r="J168" s="48">
        <v>26</v>
      </c>
      <c r="K168" s="140" t="s">
        <v>96</v>
      </c>
      <c r="L168" s="135">
        <v>1</v>
      </c>
      <c r="M168" s="145"/>
      <c r="N168" s="49" t="s">
        <v>97</v>
      </c>
      <c r="O168" s="142" t="s">
        <v>97</v>
      </c>
      <c r="P168" s="50">
        <v>8862.9230769230762</v>
      </c>
      <c r="Q168" s="149"/>
      <c r="R168" s="143"/>
      <c r="S168" s="45" t="s">
        <v>2449</v>
      </c>
      <c r="T168" s="45" t="s">
        <v>476</v>
      </c>
      <c r="U168" s="45" t="s">
        <v>465</v>
      </c>
      <c r="V168" s="177" t="s">
        <v>1834</v>
      </c>
      <c r="W168" s="183">
        <v>230436</v>
      </c>
      <c r="X168" s="184">
        <f t="shared" si="5"/>
        <v>8862.9230769230762</v>
      </c>
      <c r="Y168" s="179">
        <v>18022.461538461539</v>
      </c>
      <c r="Z168" s="76">
        <v>8666.8461538461543</v>
      </c>
      <c r="AA168" s="76">
        <v>8977.961538461539</v>
      </c>
      <c r="AB168" s="50">
        <v>7925.4615384615381</v>
      </c>
      <c r="AC168" s="185">
        <f t="shared" si="4"/>
        <v>-9159.5384615384628</v>
      </c>
      <c r="AD168" s="191"/>
      <c r="AE168" s="187" t="e">
        <v>#N/A</v>
      </c>
      <c r="AF168" s="77"/>
      <c r="AG168" s="81"/>
      <c r="AH168" s="99"/>
    </row>
    <row r="169" spans="1:34" s="51" customFormat="1" ht="45" customHeight="1" x14ac:dyDescent="0.15">
      <c r="A169" s="92"/>
      <c r="B169" s="55" t="s">
        <v>464</v>
      </c>
      <c r="C169" s="43">
        <v>164</v>
      </c>
      <c r="D169" s="137" t="s">
        <v>477</v>
      </c>
      <c r="E169" s="45" t="s">
        <v>129</v>
      </c>
      <c r="F169" s="46" t="s">
        <v>130</v>
      </c>
      <c r="G169" s="144" t="s">
        <v>95</v>
      </c>
      <c r="H169" s="135">
        <v>2009</v>
      </c>
      <c r="I169" s="139">
        <v>2009</v>
      </c>
      <c r="J169" s="48">
        <v>80</v>
      </c>
      <c r="K169" s="140" t="s">
        <v>96</v>
      </c>
      <c r="L169" s="135">
        <v>1</v>
      </c>
      <c r="M169" s="145"/>
      <c r="N169" s="49" t="s">
        <v>97</v>
      </c>
      <c r="O169" s="142" t="s">
        <v>97</v>
      </c>
      <c r="P169" s="50">
        <v>18275.462500000001</v>
      </c>
      <c r="Q169" s="149"/>
      <c r="R169" s="143"/>
      <c r="S169" s="45" t="s">
        <v>3065</v>
      </c>
      <c r="T169" s="45" t="s">
        <v>384</v>
      </c>
      <c r="U169" s="45" t="s">
        <v>465</v>
      </c>
      <c r="V169" s="177" t="s">
        <v>1835</v>
      </c>
      <c r="W169" s="183">
        <v>1462037</v>
      </c>
      <c r="X169" s="184">
        <f t="shared" si="5"/>
        <v>18275.462500000001</v>
      </c>
      <c r="Y169" s="179">
        <v>19515.6875</v>
      </c>
      <c r="Z169" s="76">
        <v>20209.912499999999</v>
      </c>
      <c r="AA169" s="76">
        <v>20805.637500000001</v>
      </c>
      <c r="AB169" s="50">
        <v>25820.375</v>
      </c>
      <c r="AC169" s="185">
        <f t="shared" si="4"/>
        <v>-1240.2249999999985</v>
      </c>
      <c r="AD169" s="191"/>
      <c r="AE169" s="187" t="e">
        <v>#N/A</v>
      </c>
      <c r="AF169" s="77" t="s">
        <v>2966</v>
      </c>
      <c r="AG169" s="81"/>
      <c r="AH169" s="99"/>
    </row>
    <row r="170" spans="1:34" ht="30" customHeight="1" x14ac:dyDescent="0.15">
      <c r="A170" s="92"/>
      <c r="B170" s="55" t="s">
        <v>464</v>
      </c>
      <c r="C170" s="43">
        <v>165</v>
      </c>
      <c r="D170" s="137" t="s">
        <v>478</v>
      </c>
      <c r="E170" s="45" t="s">
        <v>115</v>
      </c>
      <c r="F170" s="46" t="s">
        <v>283</v>
      </c>
      <c r="G170" s="144" t="s">
        <v>95</v>
      </c>
      <c r="H170" s="135">
        <v>1987</v>
      </c>
      <c r="I170" s="146">
        <v>1965</v>
      </c>
      <c r="J170" s="48">
        <v>95</v>
      </c>
      <c r="K170" s="140" t="s">
        <v>96</v>
      </c>
      <c r="L170" s="135">
        <v>1</v>
      </c>
      <c r="M170" s="145"/>
      <c r="N170" s="49" t="s">
        <v>97</v>
      </c>
      <c r="O170" s="142" t="s">
        <v>97</v>
      </c>
      <c r="P170" s="50">
        <v>12007.126315789474</v>
      </c>
      <c r="Q170" s="149"/>
      <c r="R170" s="143"/>
      <c r="S170" s="45" t="s">
        <v>2450</v>
      </c>
      <c r="T170" s="45" t="s">
        <v>479</v>
      </c>
      <c r="U170" s="45" t="s">
        <v>465</v>
      </c>
      <c r="V170" s="177" t="s">
        <v>1836</v>
      </c>
      <c r="W170" s="183">
        <v>1140677</v>
      </c>
      <c r="X170" s="184">
        <f t="shared" si="5"/>
        <v>12007.126315789474</v>
      </c>
      <c r="Y170" s="179">
        <v>16675.231578947369</v>
      </c>
      <c r="Z170" s="76">
        <v>13253.336842105264</v>
      </c>
      <c r="AA170" s="76">
        <v>13287.052631578947</v>
      </c>
      <c r="AB170" s="50">
        <v>10953.494736842105</v>
      </c>
      <c r="AC170" s="185">
        <f t="shared" si="4"/>
        <v>-4668.105263157895</v>
      </c>
      <c r="AD170" s="191"/>
      <c r="AE170" s="187" t="e">
        <v>#N/A</v>
      </c>
      <c r="AF170" s="77"/>
      <c r="AH170" s="99"/>
    </row>
    <row r="171" spans="1:34" ht="45" customHeight="1" x14ac:dyDescent="0.15">
      <c r="A171" s="92"/>
      <c r="B171" s="55" t="s">
        <v>464</v>
      </c>
      <c r="C171" s="43">
        <v>166</v>
      </c>
      <c r="D171" s="137" t="s">
        <v>480</v>
      </c>
      <c r="E171" s="45" t="s">
        <v>100</v>
      </c>
      <c r="F171" s="46" t="s">
        <v>133</v>
      </c>
      <c r="G171" s="144" t="s">
        <v>95</v>
      </c>
      <c r="H171" s="135">
        <v>1989</v>
      </c>
      <c r="I171" s="139">
        <v>1975</v>
      </c>
      <c r="J171" s="48">
        <v>56</v>
      </c>
      <c r="K171" s="140" t="s">
        <v>96</v>
      </c>
      <c r="L171" s="135">
        <v>2</v>
      </c>
      <c r="M171" s="145"/>
      <c r="N171" s="49" t="s">
        <v>97</v>
      </c>
      <c r="O171" s="142" t="s">
        <v>97</v>
      </c>
      <c r="P171" s="50">
        <v>8442.4464285714294</v>
      </c>
      <c r="Q171" s="149"/>
      <c r="R171" s="143"/>
      <c r="S171" s="45" t="s">
        <v>2451</v>
      </c>
      <c r="T171" s="45" t="s">
        <v>294</v>
      </c>
      <c r="U171" s="45" t="s">
        <v>465</v>
      </c>
      <c r="V171" s="177" t="s">
        <v>1837</v>
      </c>
      <c r="W171" s="183">
        <v>472777</v>
      </c>
      <c r="X171" s="184">
        <f t="shared" si="5"/>
        <v>8442.4464285714294</v>
      </c>
      <c r="Y171" s="179">
        <v>11629.375</v>
      </c>
      <c r="Z171" s="76">
        <v>10092.035714285714</v>
      </c>
      <c r="AA171" s="76">
        <v>10189.928571428571</v>
      </c>
      <c r="AB171" s="50">
        <v>9525.8214285714294</v>
      </c>
      <c r="AC171" s="185">
        <f t="shared" si="4"/>
        <v>-3186.9285714285706</v>
      </c>
      <c r="AD171" s="191"/>
      <c r="AE171" s="187" t="e">
        <v>#N/A</v>
      </c>
      <c r="AF171" s="77"/>
      <c r="AH171" s="99"/>
    </row>
    <row r="172" spans="1:34" ht="55.5" customHeight="1" x14ac:dyDescent="0.15">
      <c r="A172" s="92"/>
      <c r="B172" s="55" t="s">
        <v>464</v>
      </c>
      <c r="C172" s="43">
        <v>167</v>
      </c>
      <c r="D172" s="137" t="s">
        <v>481</v>
      </c>
      <c r="E172" s="45" t="s">
        <v>93</v>
      </c>
      <c r="F172" s="46" t="s">
        <v>94</v>
      </c>
      <c r="G172" s="147" t="s">
        <v>95</v>
      </c>
      <c r="H172" s="47">
        <v>1996</v>
      </c>
      <c r="I172" s="139">
        <v>1996</v>
      </c>
      <c r="J172" s="48">
        <v>36</v>
      </c>
      <c r="K172" s="140" t="s">
        <v>96</v>
      </c>
      <c r="L172" s="47">
        <v>2</v>
      </c>
      <c r="M172" s="145" t="s">
        <v>943</v>
      </c>
      <c r="N172" s="49" t="s">
        <v>97</v>
      </c>
      <c r="O172" s="142" t="s">
        <v>97</v>
      </c>
      <c r="P172" s="50">
        <v>10785.666666666666</v>
      </c>
      <c r="Q172" s="149"/>
      <c r="R172" s="143"/>
      <c r="S172" s="45" t="s">
        <v>2452</v>
      </c>
      <c r="T172" s="45" t="s">
        <v>207</v>
      </c>
      <c r="U172" s="45" t="s">
        <v>465</v>
      </c>
      <c r="V172" s="177" t="s">
        <v>1838</v>
      </c>
      <c r="W172" s="183">
        <v>388284</v>
      </c>
      <c r="X172" s="184">
        <f t="shared" si="5"/>
        <v>10785.666666666666</v>
      </c>
      <c r="Y172" s="179">
        <v>11734</v>
      </c>
      <c r="Z172" s="76">
        <v>11151.277777777777</v>
      </c>
      <c r="AA172" s="76">
        <v>12145.055555555555</v>
      </c>
      <c r="AB172" s="50">
        <v>11717.583333333334</v>
      </c>
      <c r="AC172" s="185">
        <f t="shared" si="4"/>
        <v>-948.33333333333394</v>
      </c>
      <c r="AD172" s="191"/>
      <c r="AE172" s="187" t="e">
        <v>#N/A</v>
      </c>
      <c r="AF172" s="77"/>
      <c r="AH172" s="99"/>
    </row>
    <row r="173" spans="1:34" ht="63" customHeight="1" x14ac:dyDescent="0.15">
      <c r="A173" s="92"/>
      <c r="B173" s="55" t="s">
        <v>464</v>
      </c>
      <c r="C173" s="43">
        <v>168</v>
      </c>
      <c r="D173" s="137" t="s">
        <v>482</v>
      </c>
      <c r="E173" s="45" t="s">
        <v>103</v>
      </c>
      <c r="F173" s="46" t="s">
        <v>104</v>
      </c>
      <c r="G173" s="144" t="s">
        <v>105</v>
      </c>
      <c r="H173" s="135">
        <v>1997</v>
      </c>
      <c r="I173" s="139">
        <v>1997</v>
      </c>
      <c r="J173" s="48">
        <v>71</v>
      </c>
      <c r="K173" s="140" t="s">
        <v>96</v>
      </c>
      <c r="L173" s="135">
        <v>1</v>
      </c>
      <c r="M173" s="145"/>
      <c r="N173" s="49" t="s">
        <v>97</v>
      </c>
      <c r="O173" s="142" t="s">
        <v>97</v>
      </c>
      <c r="P173" s="50">
        <v>45258.338028169012</v>
      </c>
      <c r="Q173" s="149"/>
      <c r="R173" s="143"/>
      <c r="S173" s="45" t="s">
        <v>2453</v>
      </c>
      <c r="T173" s="45" t="s">
        <v>376</v>
      </c>
      <c r="U173" s="45" t="s">
        <v>465</v>
      </c>
      <c r="V173" s="177" t="s">
        <v>1839</v>
      </c>
      <c r="W173" s="183">
        <v>3213342</v>
      </c>
      <c r="X173" s="184">
        <f t="shared" si="5"/>
        <v>45258.338028169012</v>
      </c>
      <c r="Y173" s="179">
        <v>26232.507042253521</v>
      </c>
      <c r="Z173" s="76">
        <v>26066.74647887324</v>
      </c>
      <c r="AA173" s="76">
        <v>23749.774647887323</v>
      </c>
      <c r="AB173" s="50">
        <v>24432.535211267605</v>
      </c>
      <c r="AC173" s="185">
        <f t="shared" si="4"/>
        <v>19025.830985915491</v>
      </c>
      <c r="AD173" s="191"/>
      <c r="AE173" s="187" t="e">
        <v>#N/A</v>
      </c>
      <c r="AF173" s="77"/>
      <c r="AH173" s="99"/>
    </row>
    <row r="174" spans="1:34" ht="30" customHeight="1" x14ac:dyDescent="0.15">
      <c r="A174" s="92"/>
      <c r="B174" s="55" t="s">
        <v>464</v>
      </c>
      <c r="C174" s="43">
        <v>169</v>
      </c>
      <c r="D174" s="137" t="s">
        <v>483</v>
      </c>
      <c r="E174" s="45" t="s">
        <v>200</v>
      </c>
      <c r="F174" s="46" t="s">
        <v>300</v>
      </c>
      <c r="G174" s="144" t="s">
        <v>95</v>
      </c>
      <c r="H174" s="135">
        <v>1989</v>
      </c>
      <c r="I174" s="146">
        <v>1989</v>
      </c>
      <c r="J174" s="48">
        <v>67</v>
      </c>
      <c r="K174" s="140" t="s">
        <v>96</v>
      </c>
      <c r="L174" s="135">
        <v>3</v>
      </c>
      <c r="M174" s="145" t="s">
        <v>943</v>
      </c>
      <c r="N174" s="49" t="s">
        <v>97</v>
      </c>
      <c r="O174" s="142" t="s">
        <v>97</v>
      </c>
      <c r="P174" s="50">
        <v>16478.850746268658</v>
      </c>
      <c r="Q174" s="149"/>
      <c r="R174" s="143"/>
      <c r="S174" s="45" t="s">
        <v>2454</v>
      </c>
      <c r="T174" s="45" t="s">
        <v>484</v>
      </c>
      <c r="U174" s="45" t="s">
        <v>465</v>
      </c>
      <c r="V174" s="177" t="s">
        <v>1840</v>
      </c>
      <c r="W174" s="183">
        <v>1104083</v>
      </c>
      <c r="X174" s="184">
        <f t="shared" si="5"/>
        <v>16478.850746268658</v>
      </c>
      <c r="Y174" s="179">
        <v>17431.462686567163</v>
      </c>
      <c r="Z174" s="76">
        <v>17704.686567164179</v>
      </c>
      <c r="AA174" s="76">
        <v>19602.507462686568</v>
      </c>
      <c r="AB174" s="50">
        <v>16900</v>
      </c>
      <c r="AC174" s="185">
        <f t="shared" si="4"/>
        <v>-952.61194029850594</v>
      </c>
      <c r="AD174" s="191"/>
      <c r="AE174" s="187" t="e">
        <v>#N/A</v>
      </c>
      <c r="AF174" s="77"/>
      <c r="AH174" s="99"/>
    </row>
    <row r="175" spans="1:34" ht="30" customHeight="1" x14ac:dyDescent="0.15">
      <c r="A175" s="92"/>
      <c r="B175" s="55" t="s">
        <v>464</v>
      </c>
      <c r="C175" s="43">
        <v>170</v>
      </c>
      <c r="D175" s="137" t="s">
        <v>485</v>
      </c>
      <c r="E175" s="45" t="s">
        <v>137</v>
      </c>
      <c r="F175" s="46" t="s">
        <v>328</v>
      </c>
      <c r="G175" s="144" t="s">
        <v>105</v>
      </c>
      <c r="H175" s="135">
        <v>1969</v>
      </c>
      <c r="I175" s="146">
        <v>1969</v>
      </c>
      <c r="J175" s="48">
        <v>39</v>
      </c>
      <c r="K175" s="140" t="s">
        <v>96</v>
      </c>
      <c r="L175" s="135">
        <v>2</v>
      </c>
      <c r="M175" s="145"/>
      <c r="N175" s="142" t="s">
        <v>97</v>
      </c>
      <c r="O175" s="142" t="s">
        <v>97</v>
      </c>
      <c r="P175" s="50">
        <v>3249.6410256410259</v>
      </c>
      <c r="Q175" s="149"/>
      <c r="R175" s="143"/>
      <c r="S175" s="45" t="s">
        <v>3066</v>
      </c>
      <c r="T175" s="45" t="s">
        <v>486</v>
      </c>
      <c r="U175" s="45" t="s">
        <v>465</v>
      </c>
      <c r="V175" s="177" t="s">
        <v>1841</v>
      </c>
      <c r="W175" s="183">
        <v>126736</v>
      </c>
      <c r="X175" s="184">
        <f t="shared" si="5"/>
        <v>3249.6410256410259</v>
      </c>
      <c r="Y175" s="179">
        <v>6378.8205128205127</v>
      </c>
      <c r="Z175" s="76">
        <v>15129.410256410256</v>
      </c>
      <c r="AA175" s="76">
        <v>3873.1282051282051</v>
      </c>
      <c r="AB175" s="50">
        <v>4063.2051282051284</v>
      </c>
      <c r="AC175" s="185">
        <f t="shared" si="4"/>
        <v>-3129.1794871794868</v>
      </c>
      <c r="AD175" s="191"/>
      <c r="AE175" s="187" t="e">
        <v>#N/A</v>
      </c>
      <c r="AF175" s="77" t="s">
        <v>2969</v>
      </c>
      <c r="AH175" s="99"/>
    </row>
    <row r="176" spans="1:34" s="51" customFormat="1" ht="55.5" customHeight="1" x14ac:dyDescent="0.15">
      <c r="A176" s="92"/>
      <c r="B176" s="55" t="s">
        <v>464</v>
      </c>
      <c r="C176" s="43">
        <v>171</v>
      </c>
      <c r="D176" s="137" t="s">
        <v>487</v>
      </c>
      <c r="E176" s="45" t="s">
        <v>160</v>
      </c>
      <c r="F176" s="46" t="s">
        <v>1633</v>
      </c>
      <c r="G176" s="144" t="s">
        <v>105</v>
      </c>
      <c r="H176" s="135">
        <v>2018</v>
      </c>
      <c r="I176" s="139">
        <v>2018</v>
      </c>
      <c r="J176" s="48">
        <v>102</v>
      </c>
      <c r="K176" s="140" t="s">
        <v>96</v>
      </c>
      <c r="L176" s="135">
        <v>2</v>
      </c>
      <c r="M176" s="145" t="s">
        <v>943</v>
      </c>
      <c r="N176" s="145" t="s">
        <v>943</v>
      </c>
      <c r="O176" s="142" t="s">
        <v>943</v>
      </c>
      <c r="P176" s="50">
        <v>7651.2843137254904</v>
      </c>
      <c r="Q176" s="149"/>
      <c r="R176" s="143"/>
      <c r="S176" s="45" t="s">
        <v>1646</v>
      </c>
      <c r="T176" s="45" t="s">
        <v>2455</v>
      </c>
      <c r="U176" s="45" t="s">
        <v>465</v>
      </c>
      <c r="V176" s="177" t="s">
        <v>1842</v>
      </c>
      <c r="W176" s="183">
        <v>780431</v>
      </c>
      <c r="X176" s="184">
        <f t="shared" si="5"/>
        <v>7651.2843137254904</v>
      </c>
      <c r="Y176" s="179">
        <v>8650.0294117647063</v>
      </c>
      <c r="Z176" s="76">
        <v>14536.882352941177</v>
      </c>
      <c r="AA176" s="76">
        <v>27729.176470588234</v>
      </c>
      <c r="AB176" s="50">
        <v>80269</v>
      </c>
      <c r="AC176" s="185">
        <f t="shared" si="4"/>
        <v>-998.74509803921592</v>
      </c>
      <c r="AD176" s="191"/>
      <c r="AE176" s="187" t="e">
        <v>#N/A</v>
      </c>
      <c r="AF176" s="77" t="s">
        <v>1634</v>
      </c>
      <c r="AG176" s="81"/>
      <c r="AH176" s="99"/>
    </row>
    <row r="177" spans="1:34" s="51" customFormat="1" ht="30" customHeight="1" x14ac:dyDescent="0.15">
      <c r="A177" s="92"/>
      <c r="B177" s="55" t="s">
        <v>464</v>
      </c>
      <c r="C177" s="43">
        <v>172</v>
      </c>
      <c r="D177" s="137" t="s">
        <v>488</v>
      </c>
      <c r="E177" s="45" t="s">
        <v>195</v>
      </c>
      <c r="F177" s="46" t="s">
        <v>344</v>
      </c>
      <c r="G177" s="144" t="s">
        <v>95</v>
      </c>
      <c r="H177" s="135">
        <v>1995</v>
      </c>
      <c r="I177" s="146">
        <v>1995</v>
      </c>
      <c r="J177" s="48">
        <v>135</v>
      </c>
      <c r="K177" s="140" t="s">
        <v>96</v>
      </c>
      <c r="L177" s="135">
        <v>2</v>
      </c>
      <c r="M177" s="145" t="s">
        <v>943</v>
      </c>
      <c r="N177" s="49" t="s">
        <v>97</v>
      </c>
      <c r="O177" s="142" t="s">
        <v>97</v>
      </c>
      <c r="P177" s="50">
        <v>14838.237037037037</v>
      </c>
      <c r="Q177" s="149"/>
      <c r="R177" s="143"/>
      <c r="S177" s="45" t="s">
        <v>2456</v>
      </c>
      <c r="T177" s="45" t="s">
        <v>489</v>
      </c>
      <c r="U177" s="45" t="s">
        <v>465</v>
      </c>
      <c r="V177" s="177" t="s">
        <v>1843</v>
      </c>
      <c r="W177" s="183">
        <v>2003162</v>
      </c>
      <c r="X177" s="184">
        <f t="shared" si="5"/>
        <v>14838.237037037037</v>
      </c>
      <c r="Y177" s="179">
        <v>15963.533333333333</v>
      </c>
      <c r="Z177" s="76">
        <v>16698.044444444444</v>
      </c>
      <c r="AA177" s="76">
        <v>15352.437037037036</v>
      </c>
      <c r="AB177" s="50">
        <v>16187.511111111111</v>
      </c>
      <c r="AC177" s="185">
        <f t="shared" si="4"/>
        <v>-1125.2962962962956</v>
      </c>
      <c r="AD177" s="191"/>
      <c r="AE177" s="187" t="e">
        <v>#N/A</v>
      </c>
      <c r="AF177" s="77"/>
      <c r="AG177" s="81"/>
      <c r="AH177" s="99"/>
    </row>
    <row r="178" spans="1:34" s="51" customFormat="1" ht="45" customHeight="1" x14ac:dyDescent="0.15">
      <c r="A178" s="92"/>
      <c r="B178" s="55" t="s">
        <v>464</v>
      </c>
      <c r="C178" s="43">
        <v>173</v>
      </c>
      <c r="D178" s="137" t="s">
        <v>490</v>
      </c>
      <c r="E178" s="45" t="s">
        <v>125</v>
      </c>
      <c r="F178" s="46" t="s">
        <v>126</v>
      </c>
      <c r="G178" s="144" t="s">
        <v>95</v>
      </c>
      <c r="H178" s="135">
        <v>2006</v>
      </c>
      <c r="I178" s="139">
        <v>1974</v>
      </c>
      <c r="J178" s="48">
        <v>96</v>
      </c>
      <c r="K178" s="140" t="s">
        <v>96</v>
      </c>
      <c r="L178" s="135">
        <v>3</v>
      </c>
      <c r="M178" s="145" t="s">
        <v>943</v>
      </c>
      <c r="N178" s="49" t="s">
        <v>97</v>
      </c>
      <c r="O178" s="142" t="s">
        <v>97</v>
      </c>
      <c r="P178" s="50">
        <v>12612.708333333334</v>
      </c>
      <c r="Q178" s="149"/>
      <c r="R178" s="143"/>
      <c r="S178" s="45" t="s">
        <v>2485</v>
      </c>
      <c r="T178" s="45" t="s">
        <v>425</v>
      </c>
      <c r="U178" s="45" t="s">
        <v>465</v>
      </c>
      <c r="V178" s="177" t="s">
        <v>1844</v>
      </c>
      <c r="W178" s="183">
        <v>1210820</v>
      </c>
      <c r="X178" s="184">
        <f t="shared" si="5"/>
        <v>12612.708333333334</v>
      </c>
      <c r="Y178" s="179">
        <v>13277.364583333334</v>
      </c>
      <c r="Z178" s="76">
        <v>12347.03125</v>
      </c>
      <c r="AA178" s="76">
        <v>12531.302083333334</v>
      </c>
      <c r="AB178" s="50">
        <v>12730.614583333334</v>
      </c>
      <c r="AC178" s="185">
        <f t="shared" si="4"/>
        <v>-664.65625</v>
      </c>
      <c r="AD178" s="191"/>
      <c r="AE178" s="187" t="e">
        <v>#N/A</v>
      </c>
      <c r="AF178" s="77"/>
      <c r="AG178" s="81"/>
      <c r="AH178" s="99"/>
    </row>
    <row r="179" spans="1:34" ht="45" customHeight="1" x14ac:dyDescent="0.15">
      <c r="A179" s="92"/>
      <c r="B179" s="55" t="s">
        <v>464</v>
      </c>
      <c r="C179" s="43">
        <v>174</v>
      </c>
      <c r="D179" s="137" t="s">
        <v>491</v>
      </c>
      <c r="E179" s="45" t="s">
        <v>118</v>
      </c>
      <c r="F179" s="46" t="s">
        <v>119</v>
      </c>
      <c r="G179" s="144" t="s">
        <v>95</v>
      </c>
      <c r="H179" s="135">
        <v>2005</v>
      </c>
      <c r="I179" s="139">
        <v>2005</v>
      </c>
      <c r="J179" s="48">
        <v>80</v>
      </c>
      <c r="K179" s="140" t="s">
        <v>96</v>
      </c>
      <c r="L179" s="135">
        <v>1</v>
      </c>
      <c r="M179" s="145"/>
      <c r="N179" s="49" t="s">
        <v>97</v>
      </c>
      <c r="O179" s="142" t="s">
        <v>97</v>
      </c>
      <c r="P179" s="50">
        <v>18534.637500000001</v>
      </c>
      <c r="Q179" s="149"/>
      <c r="R179" s="143"/>
      <c r="S179" s="45" t="s">
        <v>2486</v>
      </c>
      <c r="T179" s="45" t="s">
        <v>432</v>
      </c>
      <c r="U179" s="45" t="s">
        <v>465</v>
      </c>
      <c r="V179" s="177" t="s">
        <v>1845</v>
      </c>
      <c r="W179" s="183">
        <v>1482771</v>
      </c>
      <c r="X179" s="184">
        <f t="shared" si="5"/>
        <v>18534.637500000001</v>
      </c>
      <c r="Y179" s="179">
        <v>19669.75</v>
      </c>
      <c r="Z179" s="76">
        <v>16071.4375</v>
      </c>
      <c r="AA179" s="76">
        <v>16329.9625</v>
      </c>
      <c r="AB179" s="50">
        <v>16199.887500000001</v>
      </c>
      <c r="AC179" s="185">
        <f t="shared" si="4"/>
        <v>-1135.1124999999993</v>
      </c>
      <c r="AD179" s="191"/>
      <c r="AE179" s="187" t="e">
        <v>#N/A</v>
      </c>
      <c r="AF179" s="77"/>
      <c r="AH179" s="99"/>
    </row>
    <row r="180" spans="1:34" ht="45" customHeight="1" x14ac:dyDescent="0.15">
      <c r="A180" s="92"/>
      <c r="B180" s="56" t="s">
        <v>492</v>
      </c>
      <c r="C180" s="43">
        <v>175</v>
      </c>
      <c r="D180" s="137" t="s">
        <v>493</v>
      </c>
      <c r="E180" s="45" t="s">
        <v>107</v>
      </c>
      <c r="F180" s="46" t="s">
        <v>494</v>
      </c>
      <c r="G180" s="144" t="s">
        <v>179</v>
      </c>
      <c r="H180" s="135">
        <v>1973</v>
      </c>
      <c r="I180" s="146">
        <v>1973</v>
      </c>
      <c r="J180" s="48">
        <v>13140.04</v>
      </c>
      <c r="K180" s="140" t="s">
        <v>96</v>
      </c>
      <c r="L180" s="135">
        <v>3</v>
      </c>
      <c r="M180" s="145" t="s">
        <v>943</v>
      </c>
      <c r="N180" s="49" t="s">
        <v>97</v>
      </c>
      <c r="O180" s="142" t="s">
        <v>97</v>
      </c>
      <c r="P180" s="50">
        <v>9500.4927926999826</v>
      </c>
      <c r="Q180" s="90">
        <v>0.59501973745187964</v>
      </c>
      <c r="R180" s="143">
        <v>32289.949999999997</v>
      </c>
      <c r="S180" s="45"/>
      <c r="T180" s="45" t="s">
        <v>98</v>
      </c>
      <c r="U180" s="45" t="s">
        <v>1847</v>
      </c>
      <c r="V180" s="177" t="s">
        <v>1846</v>
      </c>
      <c r="W180" s="183">
        <v>124836855.31578948</v>
      </c>
      <c r="X180" s="184">
        <f t="shared" si="5"/>
        <v>9500.4927926999826</v>
      </c>
      <c r="Y180" s="179">
        <v>9393.4861770027455</v>
      </c>
      <c r="Z180" s="76">
        <v>7827.9138834778696</v>
      </c>
      <c r="AA180" s="76">
        <v>8874.5386412273256</v>
      </c>
      <c r="AB180" s="50">
        <v>9365.6886820048421</v>
      </c>
      <c r="AC180" s="185">
        <f t="shared" si="4"/>
        <v>107.00661569723707</v>
      </c>
      <c r="AD180" s="191">
        <v>0.59501973745187964</v>
      </c>
      <c r="AE180" s="187">
        <v>0.61322065502136758</v>
      </c>
      <c r="AF180" s="77"/>
      <c r="AH180" s="99"/>
    </row>
    <row r="181" spans="1:34" ht="70.5" customHeight="1" x14ac:dyDescent="0.15">
      <c r="A181" s="92"/>
      <c r="B181" s="56" t="s">
        <v>492</v>
      </c>
      <c r="C181" s="43">
        <v>176</v>
      </c>
      <c r="D181" s="137" t="s">
        <v>495</v>
      </c>
      <c r="E181" s="45" t="s">
        <v>107</v>
      </c>
      <c r="F181" s="46" t="s">
        <v>496</v>
      </c>
      <c r="G181" s="144" t="s">
        <v>95</v>
      </c>
      <c r="H181" s="135">
        <v>1978</v>
      </c>
      <c r="I181" s="146">
        <v>1978</v>
      </c>
      <c r="J181" s="48">
        <v>4176.08</v>
      </c>
      <c r="K181" s="140" t="s">
        <v>96</v>
      </c>
      <c r="L181" s="135">
        <v>3</v>
      </c>
      <c r="M181" s="145" t="s">
        <v>943</v>
      </c>
      <c r="N181" s="49" t="s">
        <v>97</v>
      </c>
      <c r="O181" s="142" t="s">
        <v>97</v>
      </c>
      <c r="P181" s="50">
        <v>10628.736886855984</v>
      </c>
      <c r="Q181" s="90">
        <v>3.9067311922569285E-2</v>
      </c>
      <c r="R181" s="143">
        <v>138453</v>
      </c>
      <c r="S181" s="45"/>
      <c r="T181" s="45" t="s">
        <v>497</v>
      </c>
      <c r="U181" s="45" t="s">
        <v>1847</v>
      </c>
      <c r="V181" s="177" t="s">
        <v>2426</v>
      </c>
      <c r="W181" s="183">
        <v>44386455.538461536</v>
      </c>
      <c r="X181" s="184">
        <f t="shared" si="5"/>
        <v>10628.736886855984</v>
      </c>
      <c r="Y181" s="179">
        <v>12207.105927826316</v>
      </c>
      <c r="Z181" s="76">
        <v>11448.40511086584</v>
      </c>
      <c r="AA181" s="76">
        <v>10965.592281609695</v>
      </c>
      <c r="AB181" s="50">
        <v>12336.128599805781</v>
      </c>
      <c r="AC181" s="185">
        <f t="shared" si="4"/>
        <v>-1578.3690409703322</v>
      </c>
      <c r="AD181" s="191">
        <v>3.9067311922569285E-2</v>
      </c>
      <c r="AE181" s="187">
        <v>6.1313868613138679E-2</v>
      </c>
      <c r="AF181" s="77"/>
      <c r="AH181" s="99"/>
    </row>
    <row r="182" spans="1:34" ht="45" customHeight="1" x14ac:dyDescent="0.15">
      <c r="A182" s="92"/>
      <c r="B182" s="56" t="s">
        <v>492</v>
      </c>
      <c r="C182" s="43">
        <v>177</v>
      </c>
      <c r="D182" s="137" t="s">
        <v>498</v>
      </c>
      <c r="E182" s="45" t="s">
        <v>107</v>
      </c>
      <c r="F182" s="46" t="s">
        <v>499</v>
      </c>
      <c r="G182" s="144" t="s">
        <v>98</v>
      </c>
      <c r="H182" s="135" t="s">
        <v>98</v>
      </c>
      <c r="I182" s="146" t="s">
        <v>98</v>
      </c>
      <c r="J182" s="48"/>
      <c r="K182" s="140" t="s">
        <v>96</v>
      </c>
      <c r="L182" s="135" t="s">
        <v>98</v>
      </c>
      <c r="M182" s="150"/>
      <c r="N182" s="49" t="s">
        <v>123</v>
      </c>
      <c r="O182" s="151"/>
      <c r="P182" s="50"/>
      <c r="Q182" s="149"/>
      <c r="R182" s="143"/>
      <c r="S182" s="45" t="s">
        <v>98</v>
      </c>
      <c r="T182" s="45" t="s">
        <v>500</v>
      </c>
      <c r="U182" s="45" t="s">
        <v>1847</v>
      </c>
      <c r="V182" s="177" t="s">
        <v>1848</v>
      </c>
      <c r="W182" s="183">
        <v>0</v>
      </c>
      <c r="X182" s="184"/>
      <c r="Y182" s="179"/>
      <c r="Z182" s="76" t="e">
        <v>#DIV/0!</v>
      </c>
      <c r="AA182" s="76" t="e">
        <v>#DIV/0!</v>
      </c>
      <c r="AB182" s="50" t="e">
        <v>#DIV/0!</v>
      </c>
      <c r="AC182" s="185">
        <f t="shared" si="4"/>
        <v>0</v>
      </c>
      <c r="AD182" s="191"/>
      <c r="AE182" s="187" t="e">
        <v>#N/A</v>
      </c>
      <c r="AF182" s="77"/>
      <c r="AH182" s="99"/>
    </row>
    <row r="183" spans="1:34" ht="55.5" customHeight="1" x14ac:dyDescent="0.15">
      <c r="A183" s="92"/>
      <c r="B183" s="56" t="s">
        <v>492</v>
      </c>
      <c r="C183" s="43">
        <v>178</v>
      </c>
      <c r="D183" s="137" t="s">
        <v>501</v>
      </c>
      <c r="E183" s="45" t="s">
        <v>107</v>
      </c>
      <c r="F183" s="46" t="s">
        <v>496</v>
      </c>
      <c r="G183" s="144" t="s">
        <v>95</v>
      </c>
      <c r="H183" s="135">
        <v>1968</v>
      </c>
      <c r="I183" s="146">
        <v>1968</v>
      </c>
      <c r="J183" s="48">
        <v>11285.53</v>
      </c>
      <c r="K183" s="140" t="s">
        <v>96</v>
      </c>
      <c r="L183" s="135">
        <v>3</v>
      </c>
      <c r="M183" s="145" t="s">
        <v>943</v>
      </c>
      <c r="N183" s="49" t="s">
        <v>97</v>
      </c>
      <c r="O183" s="142" t="s">
        <v>97</v>
      </c>
      <c r="P183" s="50">
        <v>4740.0401562545476</v>
      </c>
      <c r="Q183" s="90">
        <v>0.11931818181818181</v>
      </c>
      <c r="R183" s="143"/>
      <c r="S183" s="45"/>
      <c r="T183" s="45" t="s">
        <v>502</v>
      </c>
      <c r="U183" s="45" t="s">
        <v>1847</v>
      </c>
      <c r="V183" s="177" t="s">
        <v>1849</v>
      </c>
      <c r="W183" s="183">
        <v>53493865.384615384</v>
      </c>
      <c r="X183" s="184">
        <f t="shared" si="5"/>
        <v>4740.0401562545476</v>
      </c>
      <c r="Y183" s="179">
        <v>5467.3746142865448</v>
      </c>
      <c r="Z183" s="76">
        <v>4473.3850473877746</v>
      </c>
      <c r="AA183" s="76">
        <v>4299.8726824390305</v>
      </c>
      <c r="AB183" s="50">
        <v>4252.9915060054091</v>
      </c>
      <c r="AC183" s="185">
        <f t="shared" si="4"/>
        <v>-727.3344580319972</v>
      </c>
      <c r="AD183" s="191">
        <v>0.11931818181818181</v>
      </c>
      <c r="AE183" s="187">
        <v>0.12706227412987028</v>
      </c>
      <c r="AF183" s="77"/>
      <c r="AH183" s="99"/>
    </row>
    <row r="184" spans="1:34" ht="45" customHeight="1" x14ac:dyDescent="0.15">
      <c r="A184" s="92"/>
      <c r="B184" s="56" t="s">
        <v>492</v>
      </c>
      <c r="C184" s="43">
        <v>179</v>
      </c>
      <c r="D184" s="137" t="s">
        <v>503</v>
      </c>
      <c r="E184" s="45" t="s">
        <v>504</v>
      </c>
      <c r="F184" s="46" t="s">
        <v>499</v>
      </c>
      <c r="G184" s="46" t="s">
        <v>95</v>
      </c>
      <c r="H184" s="47">
        <v>2017</v>
      </c>
      <c r="I184" s="139">
        <v>2017</v>
      </c>
      <c r="J184" s="48">
        <v>6580.43</v>
      </c>
      <c r="K184" s="140" t="s">
        <v>96</v>
      </c>
      <c r="L184" s="47">
        <v>2</v>
      </c>
      <c r="M184" s="141" t="s">
        <v>943</v>
      </c>
      <c r="N184" s="142" t="s">
        <v>228</v>
      </c>
      <c r="O184" s="142"/>
      <c r="P184" s="50">
        <v>57001.410394153572</v>
      </c>
      <c r="Q184" s="154">
        <v>0.29890752032520329</v>
      </c>
      <c r="R184" s="143"/>
      <c r="S184" s="45" t="s">
        <v>98</v>
      </c>
      <c r="T184" s="45" t="s">
        <v>505</v>
      </c>
      <c r="U184" s="45" t="s">
        <v>1847</v>
      </c>
      <c r="V184" s="177" t="s">
        <v>1850</v>
      </c>
      <c r="W184" s="183">
        <v>375093791</v>
      </c>
      <c r="X184" s="184">
        <f t="shared" si="5"/>
        <v>57001.410394153572</v>
      </c>
      <c r="Y184" s="179">
        <v>59125.879463804034</v>
      </c>
      <c r="Z184" s="76">
        <v>55793.768492332565</v>
      </c>
      <c r="AA184" s="76">
        <v>54809.066124858102</v>
      </c>
      <c r="AB184" s="50">
        <v>54381.318698018214</v>
      </c>
      <c r="AC184" s="185">
        <f t="shared" si="4"/>
        <v>-2124.4690696504622</v>
      </c>
      <c r="AD184" s="191">
        <v>0.29890752032520329</v>
      </c>
      <c r="AE184" s="187" t="e">
        <v>#N/A</v>
      </c>
      <c r="AF184" s="77"/>
      <c r="AH184" s="99"/>
    </row>
    <row r="185" spans="1:34" ht="55.5" customHeight="1" x14ac:dyDescent="0.15">
      <c r="A185" s="92"/>
      <c r="B185" s="56" t="s">
        <v>492</v>
      </c>
      <c r="C185" s="43">
        <v>180</v>
      </c>
      <c r="D185" s="137" t="s">
        <v>506</v>
      </c>
      <c r="E185" s="45" t="s">
        <v>107</v>
      </c>
      <c r="F185" s="46" t="s">
        <v>496</v>
      </c>
      <c r="G185" s="144" t="s">
        <v>95</v>
      </c>
      <c r="H185" s="135">
        <v>1991</v>
      </c>
      <c r="I185" s="146">
        <v>1991</v>
      </c>
      <c r="J185" s="48">
        <v>1533.0499999999997</v>
      </c>
      <c r="K185" s="140" t="s">
        <v>96</v>
      </c>
      <c r="L185" s="135">
        <v>2</v>
      </c>
      <c r="M185" s="145"/>
      <c r="N185" s="49" t="s">
        <v>97</v>
      </c>
      <c r="O185" s="142" t="s">
        <v>97</v>
      </c>
      <c r="P185" s="50">
        <v>9381.9656391356621</v>
      </c>
      <c r="Q185" s="90">
        <v>3.888888888888889E-2</v>
      </c>
      <c r="R185" s="143"/>
      <c r="S185" s="45"/>
      <c r="T185" s="45" t="s">
        <v>507</v>
      </c>
      <c r="U185" s="45" t="s">
        <v>1847</v>
      </c>
      <c r="V185" s="177" t="s">
        <v>1851</v>
      </c>
      <c r="W185" s="183">
        <v>14383022.423076924</v>
      </c>
      <c r="X185" s="184">
        <f t="shared" si="5"/>
        <v>9381.9656391356621</v>
      </c>
      <c r="Y185" s="179">
        <v>10742.671898402634</v>
      </c>
      <c r="Z185" s="76">
        <v>8505.3985644504573</v>
      </c>
      <c r="AA185" s="76">
        <v>8766.7116331696761</v>
      </c>
      <c r="AB185" s="50">
        <v>9159.3057329155326</v>
      </c>
      <c r="AC185" s="185">
        <f t="shared" si="4"/>
        <v>-1360.7062592669718</v>
      </c>
      <c r="AD185" s="191">
        <v>3.888888888888889E-2</v>
      </c>
      <c r="AE185" s="187">
        <v>4.1222070223438212E-2</v>
      </c>
      <c r="AF185" s="77"/>
      <c r="AH185" s="99"/>
    </row>
    <row r="186" spans="1:34" ht="45" customHeight="1" x14ac:dyDescent="0.15">
      <c r="A186" s="92"/>
      <c r="B186" s="56" t="s">
        <v>492</v>
      </c>
      <c r="C186" s="43">
        <v>181</v>
      </c>
      <c r="D186" s="137" t="s">
        <v>508</v>
      </c>
      <c r="E186" s="45" t="s">
        <v>200</v>
      </c>
      <c r="F186" s="46" t="s">
        <v>509</v>
      </c>
      <c r="G186" s="144" t="s">
        <v>510</v>
      </c>
      <c r="H186" s="135">
        <v>1970</v>
      </c>
      <c r="I186" s="146">
        <v>1970</v>
      </c>
      <c r="J186" s="48">
        <v>9.7200000000000006</v>
      </c>
      <c r="K186" s="140" t="s">
        <v>96</v>
      </c>
      <c r="L186" s="135">
        <v>1</v>
      </c>
      <c r="M186" s="145"/>
      <c r="N186" s="49" t="s">
        <v>123</v>
      </c>
      <c r="O186" s="142"/>
      <c r="P186" s="50">
        <v>487254.46739474515</v>
      </c>
      <c r="Q186" s="90">
        <v>0.19262295081967212</v>
      </c>
      <c r="R186" s="143">
        <v>17452</v>
      </c>
      <c r="S186" s="45"/>
      <c r="T186" s="45" t="s">
        <v>511</v>
      </c>
      <c r="U186" s="45" t="s">
        <v>1847</v>
      </c>
      <c r="V186" s="177" t="s">
        <v>1852</v>
      </c>
      <c r="W186" s="183">
        <v>4736113.423076923</v>
      </c>
      <c r="X186" s="184">
        <f t="shared" si="5"/>
        <v>487254.46739474515</v>
      </c>
      <c r="Y186" s="179">
        <v>490159.68660968659</v>
      </c>
      <c r="Z186" s="76">
        <v>629582.22934472933</v>
      </c>
      <c r="AA186" s="76">
        <v>474980.48037353595</v>
      </c>
      <c r="AB186" s="50">
        <v>485893.68866729975</v>
      </c>
      <c r="AC186" s="185">
        <f t="shared" si="4"/>
        <v>-2905.2192149414332</v>
      </c>
      <c r="AD186" s="191">
        <v>0.19262295081967212</v>
      </c>
      <c r="AE186" s="187">
        <v>0.22604035308953341</v>
      </c>
      <c r="AF186" s="77"/>
      <c r="AH186" s="99"/>
    </row>
    <row r="187" spans="1:34" ht="37.5" customHeight="1" x14ac:dyDescent="0.15">
      <c r="A187" s="92"/>
      <c r="B187" s="56" t="s">
        <v>492</v>
      </c>
      <c r="C187" s="43">
        <v>182</v>
      </c>
      <c r="D187" s="137" t="s">
        <v>512</v>
      </c>
      <c r="E187" s="45" t="s">
        <v>111</v>
      </c>
      <c r="F187" s="46" t="s">
        <v>513</v>
      </c>
      <c r="G187" s="144" t="s">
        <v>95</v>
      </c>
      <c r="H187" s="135">
        <v>1979</v>
      </c>
      <c r="I187" s="146">
        <v>1978</v>
      </c>
      <c r="J187" s="48">
        <v>352.39</v>
      </c>
      <c r="K187" s="140" t="s">
        <v>96</v>
      </c>
      <c r="L187" s="135">
        <v>1</v>
      </c>
      <c r="M187" s="145"/>
      <c r="N187" s="49" t="s">
        <v>123</v>
      </c>
      <c r="O187" s="142"/>
      <c r="P187" s="50">
        <v>111534.9311405414</v>
      </c>
      <c r="Q187" s="90">
        <v>0.73834136345234735</v>
      </c>
      <c r="R187" s="143">
        <v>33709</v>
      </c>
      <c r="S187" s="45"/>
      <c r="T187" s="45" t="s">
        <v>514</v>
      </c>
      <c r="U187" s="45" t="s">
        <v>1847</v>
      </c>
      <c r="V187" s="177" t="s">
        <v>1853</v>
      </c>
      <c r="W187" s="183">
        <v>39303794.384615384</v>
      </c>
      <c r="X187" s="184">
        <f t="shared" si="5"/>
        <v>111534.9311405414</v>
      </c>
      <c r="Y187" s="179">
        <v>83772.119613976654</v>
      </c>
      <c r="Z187" s="76">
        <v>83093.799920106016</v>
      </c>
      <c r="AA187" s="76">
        <v>78466.199817946472</v>
      </c>
      <c r="AB187" s="50">
        <v>81725.500810945916</v>
      </c>
      <c r="AC187" s="185">
        <f t="shared" si="4"/>
        <v>27762.81152656475</v>
      </c>
      <c r="AD187" s="191">
        <v>0.73834136345234735</v>
      </c>
      <c r="AE187" s="187">
        <v>0.74439041705686926</v>
      </c>
      <c r="AF187" s="77"/>
      <c r="AH187" s="99"/>
    </row>
    <row r="188" spans="1:34" ht="37.5" customHeight="1" x14ac:dyDescent="0.15">
      <c r="A188" s="92"/>
      <c r="B188" s="56" t="s">
        <v>492</v>
      </c>
      <c r="C188" s="43">
        <v>183</v>
      </c>
      <c r="D188" s="137" t="s">
        <v>515</v>
      </c>
      <c r="E188" s="45" t="s">
        <v>93</v>
      </c>
      <c r="F188" s="46" t="s">
        <v>516</v>
      </c>
      <c r="G188" s="144" t="s">
        <v>98</v>
      </c>
      <c r="H188" s="135" t="s">
        <v>98</v>
      </c>
      <c r="I188" s="146" t="s">
        <v>98</v>
      </c>
      <c r="J188" s="48"/>
      <c r="K188" s="140" t="s">
        <v>96</v>
      </c>
      <c r="L188" s="135" t="s">
        <v>98</v>
      </c>
      <c r="M188" s="150"/>
      <c r="N188" s="49" t="s">
        <v>123</v>
      </c>
      <c r="O188" s="151"/>
      <c r="P188" s="50"/>
      <c r="Q188" s="90">
        <v>8.6956521739130432E-2</v>
      </c>
      <c r="R188" s="143">
        <v>51558</v>
      </c>
      <c r="S188" s="45" t="s">
        <v>98</v>
      </c>
      <c r="T188" s="45" t="s">
        <v>517</v>
      </c>
      <c r="U188" s="45" t="s">
        <v>1847</v>
      </c>
      <c r="V188" s="177" t="s">
        <v>1854</v>
      </c>
      <c r="W188" s="183">
        <v>823089.16666666674</v>
      </c>
      <c r="X188" s="184"/>
      <c r="Y188" s="179"/>
      <c r="Z188" s="76" t="e">
        <v>#DIV/0!</v>
      </c>
      <c r="AA188" s="76" t="e">
        <v>#DIV/0!</v>
      </c>
      <c r="AB188" s="50" t="e">
        <v>#DIV/0!</v>
      </c>
      <c r="AC188" s="185">
        <f t="shared" si="4"/>
        <v>0</v>
      </c>
      <c r="AD188" s="191">
        <v>8.6956521739130432E-2</v>
      </c>
      <c r="AE188" s="187">
        <v>9.72985347985348E-2</v>
      </c>
      <c r="AF188" s="77"/>
      <c r="AH188" s="99"/>
    </row>
    <row r="189" spans="1:34" ht="37.5" customHeight="1" x14ac:dyDescent="0.15">
      <c r="A189" s="92"/>
      <c r="B189" s="56" t="s">
        <v>492</v>
      </c>
      <c r="C189" s="43">
        <v>184</v>
      </c>
      <c r="D189" s="137" t="s">
        <v>518</v>
      </c>
      <c r="E189" s="45" t="s">
        <v>160</v>
      </c>
      <c r="F189" s="46" t="s">
        <v>519</v>
      </c>
      <c r="G189" s="144" t="s">
        <v>98</v>
      </c>
      <c r="H189" s="135" t="s">
        <v>98</v>
      </c>
      <c r="I189" s="146" t="s">
        <v>98</v>
      </c>
      <c r="J189" s="48"/>
      <c r="K189" s="140" t="s">
        <v>96</v>
      </c>
      <c r="L189" s="135" t="s">
        <v>98</v>
      </c>
      <c r="M189" s="150"/>
      <c r="N189" s="49" t="s">
        <v>123</v>
      </c>
      <c r="O189" s="151"/>
      <c r="P189" s="50"/>
      <c r="Q189" s="149"/>
      <c r="R189" s="143">
        <v>10485</v>
      </c>
      <c r="S189" s="45" t="s">
        <v>98</v>
      </c>
      <c r="T189" s="45" t="s">
        <v>520</v>
      </c>
      <c r="U189" s="45" t="s">
        <v>1847</v>
      </c>
      <c r="V189" s="177" t="s">
        <v>1855</v>
      </c>
      <c r="W189" s="183">
        <v>1138298.2666666666</v>
      </c>
      <c r="X189" s="184"/>
      <c r="Y189" s="179"/>
      <c r="Z189" s="76" t="e">
        <v>#DIV/0!</v>
      </c>
      <c r="AA189" s="76" t="e">
        <v>#DIV/0!</v>
      </c>
      <c r="AB189" s="50" t="e">
        <v>#DIV/0!</v>
      </c>
      <c r="AC189" s="185">
        <f t="shared" si="4"/>
        <v>0</v>
      </c>
      <c r="AD189" s="191"/>
      <c r="AE189" s="187" t="e">
        <v>#DIV/0!</v>
      </c>
      <c r="AF189" s="77"/>
      <c r="AH189" s="99"/>
    </row>
    <row r="190" spans="1:34" ht="37.5" customHeight="1" x14ac:dyDescent="0.15">
      <c r="A190" s="92"/>
      <c r="B190" s="56" t="s">
        <v>492</v>
      </c>
      <c r="C190" s="43">
        <v>185</v>
      </c>
      <c r="D190" s="137" t="s">
        <v>521</v>
      </c>
      <c r="E190" s="45" t="s">
        <v>100</v>
      </c>
      <c r="F190" s="46" t="s">
        <v>522</v>
      </c>
      <c r="G190" s="144" t="s">
        <v>523</v>
      </c>
      <c r="H190" s="135">
        <v>1995</v>
      </c>
      <c r="I190" s="146">
        <v>1995</v>
      </c>
      <c r="J190" s="48">
        <v>14.6</v>
      </c>
      <c r="K190" s="140" t="s">
        <v>96</v>
      </c>
      <c r="L190" s="135">
        <v>1</v>
      </c>
      <c r="M190" s="145"/>
      <c r="N190" s="49" t="s">
        <v>123</v>
      </c>
      <c r="O190" s="142"/>
      <c r="P190" s="50">
        <v>96767.552511415517</v>
      </c>
      <c r="Q190" s="90">
        <v>0.11349306431273644</v>
      </c>
      <c r="R190" s="143">
        <v>8821</v>
      </c>
      <c r="S190" s="45"/>
      <c r="T190" s="45" t="s">
        <v>524</v>
      </c>
      <c r="U190" s="45" t="s">
        <v>1847</v>
      </c>
      <c r="V190" s="177" t="s">
        <v>1856</v>
      </c>
      <c r="W190" s="183">
        <v>1412806.2666666666</v>
      </c>
      <c r="X190" s="184">
        <f t="shared" si="5"/>
        <v>96767.552511415517</v>
      </c>
      <c r="Y190" s="179">
        <v>87122.38356164383</v>
      </c>
      <c r="Z190" s="76">
        <v>122680.88184931508</v>
      </c>
      <c r="AA190" s="76">
        <v>72985.22965350523</v>
      </c>
      <c r="AB190" s="50">
        <v>95214.923448831585</v>
      </c>
      <c r="AC190" s="185">
        <f t="shared" si="4"/>
        <v>9645.168949771687</v>
      </c>
      <c r="AD190" s="191">
        <v>0.11349306431273644</v>
      </c>
      <c r="AE190" s="187">
        <v>9.2686002522068101E-2</v>
      </c>
      <c r="AF190" s="77"/>
      <c r="AH190" s="99"/>
    </row>
    <row r="191" spans="1:34" ht="37.5" customHeight="1" x14ac:dyDescent="0.15">
      <c r="A191" s="92"/>
      <c r="B191" s="56" t="s">
        <v>492</v>
      </c>
      <c r="C191" s="43">
        <v>186</v>
      </c>
      <c r="D191" s="137" t="s">
        <v>525</v>
      </c>
      <c r="E191" s="45" t="s">
        <v>107</v>
      </c>
      <c r="F191" s="46" t="s">
        <v>526</v>
      </c>
      <c r="G191" s="144" t="s">
        <v>122</v>
      </c>
      <c r="H191" s="135">
        <v>1999</v>
      </c>
      <c r="I191" s="146">
        <v>1999</v>
      </c>
      <c r="J191" s="48">
        <v>9.59</v>
      </c>
      <c r="K191" s="140" t="s">
        <v>96</v>
      </c>
      <c r="L191" s="135">
        <v>1</v>
      </c>
      <c r="M191" s="145"/>
      <c r="N191" s="49" t="s">
        <v>123</v>
      </c>
      <c r="O191" s="142"/>
      <c r="P191" s="50">
        <v>163238.08828640945</v>
      </c>
      <c r="Q191" s="149"/>
      <c r="R191" s="143">
        <v>1753</v>
      </c>
      <c r="S191" s="45"/>
      <c r="T191" s="45" t="s">
        <v>527</v>
      </c>
      <c r="U191" s="45" t="s">
        <v>1847</v>
      </c>
      <c r="V191" s="177" t="s">
        <v>1857</v>
      </c>
      <c r="W191" s="183">
        <v>1565453.2666666666</v>
      </c>
      <c r="X191" s="184">
        <f t="shared" si="5"/>
        <v>163238.08828640945</v>
      </c>
      <c r="Y191" s="179">
        <v>149586.42335766423</v>
      </c>
      <c r="Z191" s="76">
        <v>150627.93274244005</v>
      </c>
      <c r="AA191" s="76">
        <v>139408.90020241673</v>
      </c>
      <c r="AB191" s="50">
        <v>150389.24737778323</v>
      </c>
      <c r="AC191" s="185">
        <f t="shared" si="4"/>
        <v>13651.664928745216</v>
      </c>
      <c r="AD191" s="191"/>
      <c r="AE191" s="187" t="e">
        <v>#DIV/0!</v>
      </c>
      <c r="AF191" s="77"/>
      <c r="AH191" s="99"/>
    </row>
    <row r="192" spans="1:34" ht="45" customHeight="1" x14ac:dyDescent="0.15">
      <c r="A192" s="92"/>
      <c r="B192" s="56" t="s">
        <v>492</v>
      </c>
      <c r="C192" s="43">
        <v>187</v>
      </c>
      <c r="D192" s="137" t="s">
        <v>528</v>
      </c>
      <c r="E192" s="45" t="s">
        <v>156</v>
      </c>
      <c r="F192" s="46" t="s">
        <v>529</v>
      </c>
      <c r="G192" s="144" t="s">
        <v>95</v>
      </c>
      <c r="H192" s="135">
        <v>1994</v>
      </c>
      <c r="I192" s="146">
        <v>1979</v>
      </c>
      <c r="J192" s="48">
        <v>33.33</v>
      </c>
      <c r="K192" s="140" t="s">
        <v>96</v>
      </c>
      <c r="L192" s="135">
        <v>1</v>
      </c>
      <c r="M192" s="145"/>
      <c r="N192" s="49" t="s">
        <v>123</v>
      </c>
      <c r="O192" s="142"/>
      <c r="P192" s="50">
        <v>50057.313731373135</v>
      </c>
      <c r="Q192" s="90">
        <v>0.44715189873417721</v>
      </c>
      <c r="R192" s="143">
        <v>12934</v>
      </c>
      <c r="S192" s="45"/>
      <c r="T192" s="45" t="s">
        <v>530</v>
      </c>
      <c r="U192" s="45" t="s">
        <v>1847</v>
      </c>
      <c r="V192" s="177" t="s">
        <v>1858</v>
      </c>
      <c r="W192" s="183">
        <v>1668410.2666666666</v>
      </c>
      <c r="X192" s="184">
        <f t="shared" si="5"/>
        <v>50057.313731373135</v>
      </c>
      <c r="Y192" s="179">
        <v>47123.546354635459</v>
      </c>
      <c r="Z192" s="76">
        <v>69782.414491449148</v>
      </c>
      <c r="AA192" s="76">
        <v>44937.274315666858</v>
      </c>
      <c r="AB192" s="50">
        <v>52945.361006688909</v>
      </c>
      <c r="AC192" s="185">
        <f t="shared" si="4"/>
        <v>2933.7673767376764</v>
      </c>
      <c r="AD192" s="191">
        <v>0.44715189873417721</v>
      </c>
      <c r="AE192" s="187">
        <v>0.44093493367024639</v>
      </c>
      <c r="AF192" s="77"/>
      <c r="AH192" s="99"/>
    </row>
    <row r="193" spans="1:34" s="51" customFormat="1" ht="55.5" customHeight="1" x14ac:dyDescent="0.15">
      <c r="A193" s="92"/>
      <c r="B193" s="56" t="s">
        <v>492</v>
      </c>
      <c r="C193" s="43">
        <v>188</v>
      </c>
      <c r="D193" s="137" t="s">
        <v>531</v>
      </c>
      <c r="E193" s="45" t="s">
        <v>115</v>
      </c>
      <c r="F193" s="46" t="s">
        <v>532</v>
      </c>
      <c r="G193" s="144" t="s">
        <v>95</v>
      </c>
      <c r="H193" s="135">
        <v>1994</v>
      </c>
      <c r="I193" s="146">
        <v>1981</v>
      </c>
      <c r="J193" s="48">
        <v>39.620000000000005</v>
      </c>
      <c r="K193" s="140" t="s">
        <v>96</v>
      </c>
      <c r="L193" s="135">
        <v>1</v>
      </c>
      <c r="M193" s="145"/>
      <c r="N193" s="49" t="s">
        <v>123</v>
      </c>
      <c r="O193" s="142"/>
      <c r="P193" s="50">
        <v>64890.668012788148</v>
      </c>
      <c r="Q193" s="90">
        <v>0.25685721609843631</v>
      </c>
      <c r="R193" s="143">
        <v>27559</v>
      </c>
      <c r="S193" s="45"/>
      <c r="T193" s="45" t="s">
        <v>533</v>
      </c>
      <c r="U193" s="45" t="s">
        <v>1847</v>
      </c>
      <c r="V193" s="177" t="s">
        <v>1859</v>
      </c>
      <c r="W193" s="183">
        <v>2570968.2666666666</v>
      </c>
      <c r="X193" s="184">
        <f t="shared" si="5"/>
        <v>64890.668012788148</v>
      </c>
      <c r="Y193" s="179">
        <v>70416.653205451774</v>
      </c>
      <c r="Z193" s="76">
        <v>55183.313351842495</v>
      </c>
      <c r="AA193" s="76">
        <v>48928.68129583988</v>
      </c>
      <c r="AB193" s="50">
        <v>72762.137363779431</v>
      </c>
      <c r="AC193" s="185">
        <f t="shared" si="4"/>
        <v>-5525.9851926636256</v>
      </c>
      <c r="AD193" s="191">
        <v>0.25685721609843631</v>
      </c>
      <c r="AE193" s="187">
        <v>0.27589743589743587</v>
      </c>
      <c r="AF193" s="77"/>
      <c r="AG193" s="81"/>
      <c r="AH193" s="99"/>
    </row>
    <row r="194" spans="1:34" ht="55.5" customHeight="1" x14ac:dyDescent="0.15">
      <c r="A194" s="92"/>
      <c r="B194" s="56" t="s">
        <v>492</v>
      </c>
      <c r="C194" s="43">
        <v>189</v>
      </c>
      <c r="D194" s="137" t="s">
        <v>534</v>
      </c>
      <c r="E194" s="45" t="s">
        <v>100</v>
      </c>
      <c r="F194" s="46" t="s">
        <v>535</v>
      </c>
      <c r="G194" s="144" t="s">
        <v>95</v>
      </c>
      <c r="H194" s="135">
        <v>1994</v>
      </c>
      <c r="I194" s="146">
        <v>1979</v>
      </c>
      <c r="J194" s="48">
        <v>39.33</v>
      </c>
      <c r="K194" s="140" t="s">
        <v>96</v>
      </c>
      <c r="L194" s="135">
        <v>1</v>
      </c>
      <c r="M194" s="145"/>
      <c r="N194" s="49" t="s">
        <v>123</v>
      </c>
      <c r="O194" s="142"/>
      <c r="P194" s="50">
        <v>58200.261039071105</v>
      </c>
      <c r="Q194" s="155">
        <v>9.3822096898231219E-2</v>
      </c>
      <c r="R194" s="143">
        <v>24943</v>
      </c>
      <c r="S194" s="45"/>
      <c r="T194" s="45" t="s">
        <v>536</v>
      </c>
      <c r="U194" s="45" t="s">
        <v>1847</v>
      </c>
      <c r="V194" s="177" t="s">
        <v>1860</v>
      </c>
      <c r="W194" s="183">
        <v>2289016.2666666666</v>
      </c>
      <c r="X194" s="184">
        <f t="shared" si="5"/>
        <v>58200.261039071105</v>
      </c>
      <c r="Y194" s="179">
        <v>72000.478006610734</v>
      </c>
      <c r="Z194" s="76">
        <v>56509.150139842364</v>
      </c>
      <c r="AA194" s="76">
        <v>51163.92964508458</v>
      </c>
      <c r="AB194" s="50">
        <v>61882.580278488211</v>
      </c>
      <c r="AC194" s="185">
        <f t="shared" si="4"/>
        <v>-13800.216967539629</v>
      </c>
      <c r="AD194" s="191">
        <v>9.3822096898231219E-2</v>
      </c>
      <c r="AE194" s="187">
        <v>8.269230769230769E-2</v>
      </c>
      <c r="AF194" s="77"/>
      <c r="AG194" s="81" t="s">
        <v>2956</v>
      </c>
      <c r="AH194" s="99"/>
    </row>
    <row r="195" spans="1:34" ht="45" customHeight="1" x14ac:dyDescent="0.15">
      <c r="A195" s="92"/>
      <c r="B195" s="56" t="s">
        <v>492</v>
      </c>
      <c r="C195" s="43">
        <v>190</v>
      </c>
      <c r="D195" s="137" t="s">
        <v>537</v>
      </c>
      <c r="E195" s="45" t="s">
        <v>93</v>
      </c>
      <c r="F195" s="46" t="s">
        <v>538</v>
      </c>
      <c r="G195" s="144" t="s">
        <v>95</v>
      </c>
      <c r="H195" s="135">
        <v>1993</v>
      </c>
      <c r="I195" s="146">
        <v>1993</v>
      </c>
      <c r="J195" s="48">
        <v>18.600000000000001</v>
      </c>
      <c r="K195" s="140" t="s">
        <v>96</v>
      </c>
      <c r="L195" s="135">
        <v>1</v>
      </c>
      <c r="M195" s="145"/>
      <c r="N195" s="49" t="s">
        <v>123</v>
      </c>
      <c r="O195" s="142"/>
      <c r="P195" s="50">
        <v>91741.304659498201</v>
      </c>
      <c r="Q195" s="90">
        <v>0.25598991172761665</v>
      </c>
      <c r="R195" s="143">
        <v>17561</v>
      </c>
      <c r="S195" s="45"/>
      <c r="T195" s="45" t="s">
        <v>539</v>
      </c>
      <c r="U195" s="45" t="s">
        <v>1847</v>
      </c>
      <c r="V195" s="177" t="s">
        <v>1861</v>
      </c>
      <c r="W195" s="183">
        <v>1706388.2666666666</v>
      </c>
      <c r="X195" s="184">
        <f t="shared" si="5"/>
        <v>91741.304659498201</v>
      </c>
      <c r="Y195" s="179">
        <v>88898.698924731172</v>
      </c>
      <c r="Z195" s="76">
        <v>104457.03629032258</v>
      </c>
      <c r="AA195" s="76">
        <v>76262.599620493347</v>
      </c>
      <c r="AB195" s="50">
        <v>94653.649588867804</v>
      </c>
      <c r="AC195" s="185">
        <f t="shared" si="4"/>
        <v>2842.6057347670285</v>
      </c>
      <c r="AD195" s="191">
        <v>0.25598991172761665</v>
      </c>
      <c r="AE195" s="187">
        <v>0.29918032786885246</v>
      </c>
      <c r="AF195" s="77"/>
      <c r="AH195" s="99"/>
    </row>
    <row r="196" spans="1:34" ht="55.5" customHeight="1" x14ac:dyDescent="0.15">
      <c r="A196" s="92"/>
      <c r="B196" s="56" t="s">
        <v>492</v>
      </c>
      <c r="C196" s="43">
        <v>191</v>
      </c>
      <c r="D196" s="137" t="s">
        <v>540</v>
      </c>
      <c r="E196" s="45" t="s">
        <v>93</v>
      </c>
      <c r="F196" s="46" t="s">
        <v>541</v>
      </c>
      <c r="G196" s="144" t="s">
        <v>122</v>
      </c>
      <c r="H196" s="135">
        <v>2004</v>
      </c>
      <c r="I196" s="146">
        <v>2004</v>
      </c>
      <c r="J196" s="48">
        <f>39.74+26.19</f>
        <v>65.930000000000007</v>
      </c>
      <c r="K196" s="140" t="s">
        <v>96</v>
      </c>
      <c r="L196" s="135">
        <v>1</v>
      </c>
      <c r="M196" s="145"/>
      <c r="N196" s="49" t="s">
        <v>123</v>
      </c>
      <c r="O196" s="142"/>
      <c r="P196" s="50">
        <v>80356.911370645626</v>
      </c>
      <c r="Q196" s="90">
        <v>0.12944664031620554</v>
      </c>
      <c r="R196" s="143"/>
      <c r="S196" s="45"/>
      <c r="T196" s="45" t="s">
        <v>542</v>
      </c>
      <c r="U196" s="45" t="s">
        <v>1847</v>
      </c>
      <c r="V196" s="177" t="s">
        <v>1862</v>
      </c>
      <c r="W196" s="183">
        <v>5297931.166666667</v>
      </c>
      <c r="X196" s="184">
        <f t="shared" si="5"/>
        <v>80356.911370645626</v>
      </c>
      <c r="Y196" s="179">
        <v>97567.635463848332</v>
      </c>
      <c r="Z196" s="76">
        <v>89866.403497735271</v>
      </c>
      <c r="AA196" s="76">
        <v>87056.576571242476</v>
      </c>
      <c r="AB196" s="50">
        <v>89517.561206666855</v>
      </c>
      <c r="AC196" s="185">
        <f t="shared" si="4"/>
        <v>-17210.724093202705</v>
      </c>
      <c r="AD196" s="191">
        <v>0.12944664031620554</v>
      </c>
      <c r="AE196" s="187">
        <v>0.12820512820512819</v>
      </c>
      <c r="AF196" s="77"/>
      <c r="AH196" s="99"/>
    </row>
    <row r="197" spans="1:34" ht="55.5" customHeight="1" x14ac:dyDescent="0.15">
      <c r="A197" s="92"/>
      <c r="B197" s="56" t="s">
        <v>492</v>
      </c>
      <c r="C197" s="43">
        <v>192</v>
      </c>
      <c r="D197" s="137" t="s">
        <v>543</v>
      </c>
      <c r="E197" s="45" t="s">
        <v>103</v>
      </c>
      <c r="F197" s="46" t="s">
        <v>544</v>
      </c>
      <c r="G197" s="144" t="s">
        <v>122</v>
      </c>
      <c r="H197" s="135">
        <v>1997</v>
      </c>
      <c r="I197" s="146">
        <v>1997</v>
      </c>
      <c r="J197" s="48">
        <v>75.14</v>
      </c>
      <c r="K197" s="140" t="s">
        <v>96</v>
      </c>
      <c r="L197" s="135">
        <v>1</v>
      </c>
      <c r="M197" s="145"/>
      <c r="N197" s="49" t="s">
        <v>123</v>
      </c>
      <c r="O197" s="142"/>
      <c r="P197" s="50">
        <v>92700.309644219684</v>
      </c>
      <c r="Q197" s="90">
        <v>0.33657786885245899</v>
      </c>
      <c r="R197" s="143">
        <v>26852.78</v>
      </c>
      <c r="S197" s="45"/>
      <c r="T197" s="45" t="s">
        <v>545</v>
      </c>
      <c r="U197" s="45" t="s">
        <v>1847</v>
      </c>
      <c r="V197" s="177" t="s">
        <v>1863</v>
      </c>
      <c r="W197" s="183">
        <v>6965501.2666666666</v>
      </c>
      <c r="X197" s="184">
        <f t="shared" si="5"/>
        <v>92700.309644219684</v>
      </c>
      <c r="Y197" s="179">
        <v>92311.575725312752</v>
      </c>
      <c r="Z197" s="76">
        <v>81297.908903380361</v>
      </c>
      <c r="AA197" s="76">
        <v>85890.475817689323</v>
      </c>
      <c r="AB197" s="50">
        <v>90156.546211777226</v>
      </c>
      <c r="AC197" s="185">
        <f t="shared" si="4"/>
        <v>388.73391890693165</v>
      </c>
      <c r="AD197" s="191">
        <v>0.33657786885245899</v>
      </c>
      <c r="AE197" s="187">
        <v>0.29044684129429893</v>
      </c>
      <c r="AF197" s="77"/>
      <c r="AH197" s="99"/>
    </row>
    <row r="198" spans="1:34" ht="55.5" customHeight="1" x14ac:dyDescent="0.15">
      <c r="A198" s="92"/>
      <c r="B198" s="56" t="s">
        <v>492</v>
      </c>
      <c r="C198" s="43">
        <v>193</v>
      </c>
      <c r="D198" s="137" t="s">
        <v>546</v>
      </c>
      <c r="E198" s="45" t="s">
        <v>200</v>
      </c>
      <c r="F198" s="46" t="s">
        <v>547</v>
      </c>
      <c r="G198" s="144" t="s">
        <v>523</v>
      </c>
      <c r="H198" s="135">
        <v>1995</v>
      </c>
      <c r="I198" s="146">
        <v>1995</v>
      </c>
      <c r="J198" s="48">
        <v>20</v>
      </c>
      <c r="K198" s="140" t="s">
        <v>96</v>
      </c>
      <c r="L198" s="135">
        <v>1</v>
      </c>
      <c r="M198" s="145"/>
      <c r="N198" s="49" t="s">
        <v>123</v>
      </c>
      <c r="O198" s="142"/>
      <c r="P198" s="50">
        <v>123620.66333333333</v>
      </c>
      <c r="Q198" s="90">
        <v>0.25947745901639346</v>
      </c>
      <c r="R198" s="143">
        <v>25644.07</v>
      </c>
      <c r="S198" s="45"/>
      <c r="T198" s="45" t="s">
        <v>548</v>
      </c>
      <c r="U198" s="45" t="s">
        <v>1847</v>
      </c>
      <c r="V198" s="177" t="s">
        <v>1864</v>
      </c>
      <c r="W198" s="183">
        <v>2472413.2666666666</v>
      </c>
      <c r="X198" s="184">
        <f t="shared" si="5"/>
        <v>123620.66333333333</v>
      </c>
      <c r="Y198" s="179">
        <v>97502.04</v>
      </c>
      <c r="Z198" s="76">
        <v>132280.99374999999</v>
      </c>
      <c r="AA198" s="76">
        <v>160714.31764705881</v>
      </c>
      <c r="AB198" s="50">
        <v>165331.04411764705</v>
      </c>
      <c r="AC198" s="185">
        <f t="shared" si="4"/>
        <v>26118.623333333337</v>
      </c>
      <c r="AD198" s="191">
        <v>0.25947745901639346</v>
      </c>
      <c r="AE198" s="187">
        <v>0.31</v>
      </c>
      <c r="AF198" s="77"/>
      <c r="AH198" s="99"/>
    </row>
    <row r="199" spans="1:34" ht="55.5" customHeight="1" x14ac:dyDescent="0.15">
      <c r="A199" s="92"/>
      <c r="B199" s="56" t="s">
        <v>492</v>
      </c>
      <c r="C199" s="43">
        <v>194</v>
      </c>
      <c r="D199" s="137" t="s">
        <v>549</v>
      </c>
      <c r="E199" s="45" t="s">
        <v>141</v>
      </c>
      <c r="F199" s="46" t="s">
        <v>550</v>
      </c>
      <c r="G199" s="144" t="s">
        <v>122</v>
      </c>
      <c r="H199" s="135">
        <v>2014</v>
      </c>
      <c r="I199" s="146">
        <v>2014</v>
      </c>
      <c r="J199" s="48">
        <v>85.2</v>
      </c>
      <c r="K199" s="140" t="s">
        <v>96</v>
      </c>
      <c r="L199" s="135">
        <v>1</v>
      </c>
      <c r="M199" s="145"/>
      <c r="N199" s="49" t="s">
        <v>123</v>
      </c>
      <c r="O199" s="142"/>
      <c r="P199" s="50">
        <v>70221.352895148666</v>
      </c>
      <c r="Q199" s="90">
        <v>0.25384221311475408</v>
      </c>
      <c r="R199" s="143">
        <v>27318</v>
      </c>
      <c r="S199" s="45"/>
      <c r="T199" s="45" t="s">
        <v>551</v>
      </c>
      <c r="U199" s="45" t="s">
        <v>1847</v>
      </c>
      <c r="V199" s="177" t="s">
        <v>1865</v>
      </c>
      <c r="W199" s="183">
        <v>5982859.2666666666</v>
      </c>
      <c r="X199" s="184">
        <f t="shared" ref="X199:X262" si="6">W199/J199</f>
        <v>70221.352895148666</v>
      </c>
      <c r="Y199" s="179">
        <v>68534.704225352107</v>
      </c>
      <c r="Z199" s="76">
        <v>199184.62294600939</v>
      </c>
      <c r="AA199" s="76">
        <v>67815.086302126481</v>
      </c>
      <c r="AB199" s="50">
        <v>74625.738055785681</v>
      </c>
      <c r="AC199" s="185">
        <f t="shared" ref="AC199:AC262" si="7">P199-Y199</f>
        <v>1686.6486697965593</v>
      </c>
      <c r="AD199" s="191">
        <v>0.25384221311475408</v>
      </c>
      <c r="AE199" s="188">
        <v>0.31512820512820511</v>
      </c>
      <c r="AF199" s="77"/>
      <c r="AG199" s="81" t="s">
        <v>2957</v>
      </c>
      <c r="AH199" s="99"/>
    </row>
    <row r="200" spans="1:34" ht="55.5" customHeight="1" x14ac:dyDescent="0.15">
      <c r="A200" s="92"/>
      <c r="B200" s="56" t="s">
        <v>492</v>
      </c>
      <c r="C200" s="43">
        <v>195</v>
      </c>
      <c r="D200" s="137" t="s">
        <v>552</v>
      </c>
      <c r="E200" s="45" t="s">
        <v>137</v>
      </c>
      <c r="F200" s="46" t="s">
        <v>553</v>
      </c>
      <c r="G200" s="144" t="s">
        <v>95</v>
      </c>
      <c r="H200" s="135">
        <v>1993</v>
      </c>
      <c r="I200" s="146">
        <v>1981</v>
      </c>
      <c r="J200" s="48">
        <v>30.19</v>
      </c>
      <c r="K200" s="140" t="s">
        <v>96</v>
      </c>
      <c r="L200" s="135">
        <v>1</v>
      </c>
      <c r="M200" s="145"/>
      <c r="N200" s="49" t="s">
        <v>123</v>
      </c>
      <c r="O200" s="142"/>
      <c r="P200" s="50">
        <v>106843.33443745169</v>
      </c>
      <c r="Q200" s="90">
        <v>0.12420382165605096</v>
      </c>
      <c r="R200" s="143">
        <v>13378</v>
      </c>
      <c r="S200" s="45"/>
      <c r="T200" s="45" t="s">
        <v>554</v>
      </c>
      <c r="U200" s="45" t="s">
        <v>1847</v>
      </c>
      <c r="V200" s="177" t="s">
        <v>1866</v>
      </c>
      <c r="W200" s="183">
        <v>3225600.2666666666</v>
      </c>
      <c r="X200" s="184">
        <f t="shared" si="6"/>
        <v>106843.33443745169</v>
      </c>
      <c r="Y200" s="179">
        <v>122477.8668433256</v>
      </c>
      <c r="Z200" s="76">
        <v>98027.10740072203</v>
      </c>
      <c r="AA200" s="76">
        <v>127195.35570184753</v>
      </c>
      <c r="AB200" s="50">
        <v>139153.06434487153</v>
      </c>
      <c r="AC200" s="185">
        <f t="shared" si="7"/>
        <v>-15634.532405873906</v>
      </c>
      <c r="AD200" s="191">
        <v>0.12420382165605096</v>
      </c>
      <c r="AE200" s="187">
        <v>0.2033811475409836</v>
      </c>
      <c r="AF200" s="77" t="s">
        <v>3165</v>
      </c>
      <c r="AH200" s="99"/>
    </row>
    <row r="201" spans="1:34" ht="55.5" customHeight="1" x14ac:dyDescent="0.15">
      <c r="A201" s="92"/>
      <c r="B201" s="56" t="s">
        <v>492</v>
      </c>
      <c r="C201" s="43">
        <v>196</v>
      </c>
      <c r="D201" s="137" t="s">
        <v>555</v>
      </c>
      <c r="E201" s="45" t="s">
        <v>195</v>
      </c>
      <c r="F201" s="46" t="s">
        <v>556</v>
      </c>
      <c r="G201" s="144" t="s">
        <v>95</v>
      </c>
      <c r="H201" s="135">
        <v>1994</v>
      </c>
      <c r="I201" s="146">
        <v>1994</v>
      </c>
      <c r="J201" s="48">
        <f>22.39+3.8</f>
        <v>26.19</v>
      </c>
      <c r="K201" s="140" t="s">
        <v>96</v>
      </c>
      <c r="L201" s="135">
        <v>1</v>
      </c>
      <c r="M201" s="145"/>
      <c r="N201" s="49" t="s">
        <v>123</v>
      </c>
      <c r="O201" s="142"/>
      <c r="P201" s="50">
        <v>336638.72724958631</v>
      </c>
      <c r="Q201" s="90">
        <v>0.35088633993743484</v>
      </c>
      <c r="R201" s="143">
        <v>34607.79</v>
      </c>
      <c r="S201" s="45"/>
      <c r="T201" s="45" t="s">
        <v>557</v>
      </c>
      <c r="U201" s="45" t="s">
        <v>1847</v>
      </c>
      <c r="V201" s="177" t="s">
        <v>1867</v>
      </c>
      <c r="W201" s="183">
        <v>8816568.2666666657</v>
      </c>
      <c r="X201" s="184">
        <f t="shared" si="6"/>
        <v>336638.72724958631</v>
      </c>
      <c r="Y201" s="179">
        <v>194698.15989280929</v>
      </c>
      <c r="Z201" s="76">
        <v>204506.91715051362</v>
      </c>
      <c r="AA201" s="76">
        <v>214326.85810367021</v>
      </c>
      <c r="AB201" s="50">
        <v>263888.15910464228</v>
      </c>
      <c r="AC201" s="185">
        <f t="shared" si="7"/>
        <v>141940.56735677703</v>
      </c>
      <c r="AD201" s="191">
        <v>0.35088633993743484</v>
      </c>
      <c r="AE201" s="187">
        <v>0.33800211416490489</v>
      </c>
      <c r="AF201" s="77"/>
      <c r="AH201" s="99"/>
    </row>
    <row r="202" spans="1:34" ht="55.5" customHeight="1" x14ac:dyDescent="0.15">
      <c r="A202" s="92"/>
      <c r="B202" s="56" t="s">
        <v>492</v>
      </c>
      <c r="C202" s="43">
        <v>197</v>
      </c>
      <c r="D202" s="137" t="s">
        <v>558</v>
      </c>
      <c r="E202" s="45" t="s">
        <v>195</v>
      </c>
      <c r="F202" s="46" t="s">
        <v>559</v>
      </c>
      <c r="G202" s="144" t="s">
        <v>560</v>
      </c>
      <c r="H202" s="135">
        <v>1994</v>
      </c>
      <c r="I202" s="146">
        <v>1994</v>
      </c>
      <c r="J202" s="48">
        <v>26.19</v>
      </c>
      <c r="K202" s="140" t="s">
        <v>96</v>
      </c>
      <c r="L202" s="135">
        <v>1</v>
      </c>
      <c r="M202" s="145"/>
      <c r="N202" s="49" t="s">
        <v>123</v>
      </c>
      <c r="O202" s="142"/>
      <c r="P202" s="50">
        <v>141240.48364515716</v>
      </c>
      <c r="Q202" s="90">
        <v>0.24521569899448589</v>
      </c>
      <c r="R202" s="143"/>
      <c r="S202" s="45" t="s">
        <v>98</v>
      </c>
      <c r="T202" s="45" t="s">
        <v>561</v>
      </c>
      <c r="U202" s="45" t="s">
        <v>1847</v>
      </c>
      <c r="V202" s="177" t="s">
        <v>1868</v>
      </c>
      <c r="W202" s="183">
        <v>3699088.2666666666</v>
      </c>
      <c r="X202" s="184">
        <f t="shared" si="6"/>
        <v>141240.48364515716</v>
      </c>
      <c r="Y202" s="179">
        <v>165365.5899198167</v>
      </c>
      <c r="Z202" s="76">
        <v>111925.62147616607</v>
      </c>
      <c r="AA202" s="76">
        <v>95120.007839117185</v>
      </c>
      <c r="AB202" s="50">
        <v>111010.80893659359</v>
      </c>
      <c r="AC202" s="185">
        <f t="shared" si="7"/>
        <v>-24125.106274659542</v>
      </c>
      <c r="AD202" s="191">
        <v>0.24521569899448589</v>
      </c>
      <c r="AE202" s="187">
        <v>0.27963430012610341</v>
      </c>
      <c r="AF202" s="77" t="s">
        <v>3165</v>
      </c>
      <c r="AH202" s="99"/>
    </row>
    <row r="203" spans="1:34" ht="62.25" customHeight="1" x14ac:dyDescent="0.15">
      <c r="A203" s="92"/>
      <c r="B203" s="56" t="s">
        <v>492</v>
      </c>
      <c r="C203" s="43">
        <v>198</v>
      </c>
      <c r="D203" s="137" t="s">
        <v>562</v>
      </c>
      <c r="E203" s="45" t="s">
        <v>118</v>
      </c>
      <c r="F203" s="46" t="s">
        <v>563</v>
      </c>
      <c r="G203" s="144" t="s">
        <v>523</v>
      </c>
      <c r="H203" s="135">
        <v>1991</v>
      </c>
      <c r="I203" s="146">
        <v>1991</v>
      </c>
      <c r="J203" s="48">
        <v>59.5</v>
      </c>
      <c r="K203" s="140" t="s">
        <v>96</v>
      </c>
      <c r="L203" s="135">
        <v>1</v>
      </c>
      <c r="M203" s="145"/>
      <c r="N203" s="49" t="s">
        <v>123</v>
      </c>
      <c r="O203" s="142"/>
      <c r="P203" s="50">
        <v>91103.920448179269</v>
      </c>
      <c r="Q203" s="90">
        <v>0.2027661795407098</v>
      </c>
      <c r="R203" s="143">
        <v>44360.25</v>
      </c>
      <c r="S203" s="45"/>
      <c r="T203" s="45" t="s">
        <v>564</v>
      </c>
      <c r="U203" s="45" t="s">
        <v>1847</v>
      </c>
      <c r="V203" s="177" t="s">
        <v>1869</v>
      </c>
      <c r="W203" s="183">
        <v>5420683.2666666666</v>
      </c>
      <c r="X203" s="184">
        <f t="shared" si="6"/>
        <v>91103.920448179269</v>
      </c>
      <c r="Y203" s="179">
        <v>92555.7781512605</v>
      </c>
      <c r="Z203" s="76">
        <v>85829.090336134454</v>
      </c>
      <c r="AA203" s="76">
        <v>82374.510133465141</v>
      </c>
      <c r="AB203" s="50">
        <v>101058.90558576371</v>
      </c>
      <c r="AC203" s="185">
        <f t="shared" si="7"/>
        <v>-1451.8577030812303</v>
      </c>
      <c r="AD203" s="191">
        <v>0.2027661795407098</v>
      </c>
      <c r="AE203" s="187">
        <v>0.20889003083247687</v>
      </c>
      <c r="AF203" s="77"/>
      <c r="AH203" s="99"/>
    </row>
    <row r="204" spans="1:34" ht="62.25" customHeight="1" x14ac:dyDescent="0.15">
      <c r="A204" s="92"/>
      <c r="B204" s="56" t="s">
        <v>492</v>
      </c>
      <c r="C204" s="43">
        <v>199</v>
      </c>
      <c r="D204" s="137" t="s">
        <v>565</v>
      </c>
      <c r="E204" s="45" t="s">
        <v>195</v>
      </c>
      <c r="F204" s="46" t="s">
        <v>566</v>
      </c>
      <c r="G204" s="144" t="s">
        <v>98</v>
      </c>
      <c r="H204" s="135" t="s">
        <v>98</v>
      </c>
      <c r="I204" s="146" t="s">
        <v>98</v>
      </c>
      <c r="J204" s="48"/>
      <c r="K204" s="140" t="s">
        <v>96</v>
      </c>
      <c r="L204" s="135" t="s">
        <v>98</v>
      </c>
      <c r="M204" s="150"/>
      <c r="N204" s="49" t="s">
        <v>123</v>
      </c>
      <c r="O204" s="151"/>
      <c r="P204" s="50"/>
      <c r="Q204" s="149"/>
      <c r="R204" s="143"/>
      <c r="S204" s="45" t="s">
        <v>98</v>
      </c>
      <c r="T204" s="45" t="s">
        <v>567</v>
      </c>
      <c r="U204" s="45" t="s">
        <v>1847</v>
      </c>
      <c r="V204" s="177" t="s">
        <v>1870</v>
      </c>
      <c r="W204" s="183">
        <v>3195057.423076923</v>
      </c>
      <c r="X204" s="184"/>
      <c r="Y204" s="179"/>
      <c r="Z204" s="76" t="e">
        <v>#DIV/0!</v>
      </c>
      <c r="AA204" s="76" t="e">
        <v>#DIV/0!</v>
      </c>
      <c r="AB204" s="50" t="e">
        <v>#DIV/0!</v>
      </c>
      <c r="AC204" s="185">
        <f t="shared" si="7"/>
        <v>0</v>
      </c>
      <c r="AD204" s="191"/>
      <c r="AE204" s="187" t="e">
        <v>#N/A</v>
      </c>
      <c r="AF204" s="77"/>
      <c r="AG204" s="81" t="s">
        <v>2958</v>
      </c>
      <c r="AH204" s="99"/>
    </row>
    <row r="205" spans="1:34" s="51" customFormat="1" ht="62.25" customHeight="1" x14ac:dyDescent="0.15">
      <c r="A205" s="92"/>
      <c r="B205" s="56" t="s">
        <v>492</v>
      </c>
      <c r="C205" s="43">
        <v>200</v>
      </c>
      <c r="D205" s="137" t="s">
        <v>568</v>
      </c>
      <c r="E205" s="45" t="s">
        <v>195</v>
      </c>
      <c r="F205" s="46" t="s">
        <v>569</v>
      </c>
      <c r="G205" s="144" t="s">
        <v>122</v>
      </c>
      <c r="H205" s="135">
        <v>2000</v>
      </c>
      <c r="I205" s="146">
        <v>2000</v>
      </c>
      <c r="J205" s="48">
        <v>57.61</v>
      </c>
      <c r="K205" s="140" t="s">
        <v>96</v>
      </c>
      <c r="L205" s="135">
        <v>1</v>
      </c>
      <c r="M205" s="145"/>
      <c r="N205" s="49" t="s">
        <v>123</v>
      </c>
      <c r="O205" s="142"/>
      <c r="P205" s="50">
        <v>72061.958393975408</v>
      </c>
      <c r="Q205" s="149"/>
      <c r="R205" s="143"/>
      <c r="S205" s="45"/>
      <c r="T205" s="45" t="s">
        <v>570</v>
      </c>
      <c r="U205" s="45" t="s">
        <v>1847</v>
      </c>
      <c r="V205" s="177" t="s">
        <v>1871</v>
      </c>
      <c r="W205" s="183">
        <v>4151489.423076923</v>
      </c>
      <c r="X205" s="184">
        <f t="shared" si="6"/>
        <v>72061.958393975408</v>
      </c>
      <c r="Y205" s="179">
        <v>69516.631727931846</v>
      </c>
      <c r="Z205" s="76">
        <v>69027.621406539998</v>
      </c>
      <c r="AA205" s="76">
        <v>78641.108648338311</v>
      </c>
      <c r="AB205" s="50">
        <v>79337.296543068107</v>
      </c>
      <c r="AC205" s="185">
        <f t="shared" si="7"/>
        <v>2545.326666043562</v>
      </c>
      <c r="AD205" s="191"/>
      <c r="AE205" s="187" t="e">
        <v>#N/A</v>
      </c>
      <c r="AF205" s="77"/>
      <c r="AG205" s="81" t="s">
        <v>2959</v>
      </c>
      <c r="AH205" s="99"/>
    </row>
    <row r="206" spans="1:34" ht="62.25" customHeight="1" x14ac:dyDescent="0.15">
      <c r="A206" s="92"/>
      <c r="B206" s="56" t="s">
        <v>492</v>
      </c>
      <c r="C206" s="43">
        <v>201</v>
      </c>
      <c r="D206" s="137" t="s">
        <v>571</v>
      </c>
      <c r="E206" s="45" t="s">
        <v>195</v>
      </c>
      <c r="F206" s="46" t="s">
        <v>572</v>
      </c>
      <c r="G206" s="144" t="s">
        <v>122</v>
      </c>
      <c r="H206" s="135">
        <v>2014</v>
      </c>
      <c r="I206" s="146">
        <v>2014</v>
      </c>
      <c r="J206" s="48">
        <v>73.08</v>
      </c>
      <c r="K206" s="140" t="s">
        <v>96</v>
      </c>
      <c r="L206" s="135">
        <v>1</v>
      </c>
      <c r="M206" s="145"/>
      <c r="N206" s="49" t="s">
        <v>123</v>
      </c>
      <c r="O206" s="142"/>
      <c r="P206" s="50">
        <v>62137.756796205074</v>
      </c>
      <c r="Q206" s="149"/>
      <c r="R206" s="143"/>
      <c r="S206" s="45" t="s">
        <v>98</v>
      </c>
      <c r="T206" s="45" t="s">
        <v>573</v>
      </c>
      <c r="U206" s="45" t="s">
        <v>1847</v>
      </c>
      <c r="V206" s="177" t="s">
        <v>1872</v>
      </c>
      <c r="W206" s="183">
        <v>4541027.2666666666</v>
      </c>
      <c r="X206" s="184">
        <f t="shared" si="6"/>
        <v>62137.756796205074</v>
      </c>
      <c r="Y206" s="179">
        <v>66257.673782156533</v>
      </c>
      <c r="Z206" s="76">
        <v>77809.084222769568</v>
      </c>
      <c r="AA206" s="76">
        <v>41836.581184197814</v>
      </c>
      <c r="AB206" s="50">
        <v>64025.956244566791</v>
      </c>
      <c r="AC206" s="185">
        <f t="shared" si="7"/>
        <v>-4119.9169859514586</v>
      </c>
      <c r="AD206" s="191"/>
      <c r="AE206" s="187" t="e">
        <v>#N/A</v>
      </c>
      <c r="AF206" s="77"/>
      <c r="AG206" s="81" t="s">
        <v>2958</v>
      </c>
      <c r="AH206" s="99"/>
    </row>
    <row r="207" spans="1:34" ht="81" customHeight="1" x14ac:dyDescent="0.15">
      <c r="A207" s="92"/>
      <c r="B207" s="56" t="s">
        <v>492</v>
      </c>
      <c r="C207" s="43">
        <v>202</v>
      </c>
      <c r="D207" s="137" t="s">
        <v>574</v>
      </c>
      <c r="E207" s="45" t="s">
        <v>160</v>
      </c>
      <c r="F207" s="46" t="s">
        <v>575</v>
      </c>
      <c r="G207" s="144" t="s">
        <v>95</v>
      </c>
      <c r="H207" s="135">
        <v>1976</v>
      </c>
      <c r="I207" s="146">
        <v>1976</v>
      </c>
      <c r="J207" s="48">
        <v>137.13999999999999</v>
      </c>
      <c r="K207" s="140" t="s">
        <v>96</v>
      </c>
      <c r="L207" s="135">
        <v>1</v>
      </c>
      <c r="M207" s="145"/>
      <c r="N207" s="49" t="s">
        <v>123</v>
      </c>
      <c r="O207" s="142"/>
      <c r="P207" s="50">
        <v>76869.301443780088</v>
      </c>
      <c r="Q207" s="149"/>
      <c r="R207" s="143"/>
      <c r="S207" s="45"/>
      <c r="T207" s="45" t="s">
        <v>576</v>
      </c>
      <c r="U207" s="45" t="s">
        <v>1847</v>
      </c>
      <c r="V207" s="177" t="s">
        <v>1873</v>
      </c>
      <c r="W207" s="183">
        <v>10541856</v>
      </c>
      <c r="X207" s="184">
        <f t="shared" si="6"/>
        <v>76869.301443780088</v>
      </c>
      <c r="Y207" s="179">
        <v>116074.82135044481</v>
      </c>
      <c r="Z207" s="76">
        <v>72605.6529823538</v>
      </c>
      <c r="AA207" s="76">
        <v>72899.340090418555</v>
      </c>
      <c r="AB207" s="50">
        <v>26142.646059384595</v>
      </c>
      <c r="AC207" s="185">
        <f t="shared" si="7"/>
        <v>-39205.519906664718</v>
      </c>
      <c r="AD207" s="191"/>
      <c r="AE207" s="187" t="e">
        <v>#N/A</v>
      </c>
      <c r="AF207" s="77" t="s">
        <v>2517</v>
      </c>
      <c r="AG207" s="81" t="s">
        <v>2958</v>
      </c>
      <c r="AH207" s="99"/>
    </row>
    <row r="208" spans="1:34" ht="51.75" customHeight="1" x14ac:dyDescent="0.15">
      <c r="A208" s="92"/>
      <c r="B208" s="56" t="s">
        <v>492</v>
      </c>
      <c r="C208" s="43">
        <v>203</v>
      </c>
      <c r="D208" s="137" t="s">
        <v>3067</v>
      </c>
      <c r="E208" s="45" t="s">
        <v>160</v>
      </c>
      <c r="F208" s="46" t="s">
        <v>575</v>
      </c>
      <c r="G208" s="144" t="s">
        <v>95</v>
      </c>
      <c r="H208" s="135">
        <v>1976</v>
      </c>
      <c r="I208" s="146">
        <v>1976</v>
      </c>
      <c r="J208" s="48">
        <v>400.59</v>
      </c>
      <c r="K208" s="140" t="s">
        <v>96</v>
      </c>
      <c r="L208" s="135">
        <v>2</v>
      </c>
      <c r="M208" s="145"/>
      <c r="N208" s="49" t="s">
        <v>123</v>
      </c>
      <c r="O208" s="142"/>
      <c r="P208" s="50">
        <v>36752.827080056915</v>
      </c>
      <c r="Q208" s="149"/>
      <c r="R208" s="143">
        <v>20353</v>
      </c>
      <c r="S208" s="45"/>
      <c r="T208" s="45" t="s">
        <v>577</v>
      </c>
      <c r="U208" s="45" t="s">
        <v>1847</v>
      </c>
      <c r="V208" s="177" t="s">
        <v>1874</v>
      </c>
      <c r="W208" s="183">
        <v>14722815</v>
      </c>
      <c r="X208" s="184">
        <f t="shared" si="6"/>
        <v>36752.827080056915</v>
      </c>
      <c r="Y208" s="179">
        <v>39716.972465613224</v>
      </c>
      <c r="Z208" s="76">
        <v>38732.719863201783</v>
      </c>
      <c r="AA208" s="76">
        <v>28729.894655383312</v>
      </c>
      <c r="AB208" s="50">
        <v>27577.047604782947</v>
      </c>
      <c r="AC208" s="185">
        <f t="shared" si="7"/>
        <v>-2964.1453855563086</v>
      </c>
      <c r="AD208" s="191"/>
      <c r="AE208" s="187" t="e">
        <v>#N/A</v>
      </c>
      <c r="AF208" s="77" t="s">
        <v>2960</v>
      </c>
      <c r="AG208" s="81" t="s">
        <v>2958</v>
      </c>
      <c r="AH208" s="99"/>
    </row>
    <row r="209" spans="1:34" s="51" customFormat="1" ht="45" customHeight="1" x14ac:dyDescent="0.15">
      <c r="A209" s="92"/>
      <c r="B209" s="56" t="s">
        <v>492</v>
      </c>
      <c r="C209" s="43">
        <v>204</v>
      </c>
      <c r="D209" s="137" t="s">
        <v>578</v>
      </c>
      <c r="E209" s="45" t="s">
        <v>160</v>
      </c>
      <c r="F209" s="46" t="s">
        <v>575</v>
      </c>
      <c r="G209" s="144" t="s">
        <v>95</v>
      </c>
      <c r="H209" s="135">
        <v>1991</v>
      </c>
      <c r="I209" s="146">
        <v>1991</v>
      </c>
      <c r="J209" s="48">
        <v>2179.66</v>
      </c>
      <c r="K209" s="140" t="s">
        <v>96</v>
      </c>
      <c r="L209" s="135">
        <v>3</v>
      </c>
      <c r="M209" s="145"/>
      <c r="N209" s="49" t="s">
        <v>97</v>
      </c>
      <c r="O209" s="142"/>
      <c r="P209" s="50">
        <v>36311.644476661502</v>
      </c>
      <c r="Q209" s="149"/>
      <c r="R209" s="143">
        <v>42203.12</v>
      </c>
      <c r="S209" s="45"/>
      <c r="T209" s="45" t="s">
        <v>579</v>
      </c>
      <c r="U209" s="45" t="s">
        <v>1847</v>
      </c>
      <c r="V209" s="177" t="s">
        <v>1875</v>
      </c>
      <c r="W209" s="183">
        <v>79147039</v>
      </c>
      <c r="X209" s="184">
        <f t="shared" si="6"/>
        <v>36311.644476661502</v>
      </c>
      <c r="Y209" s="179">
        <v>34626.799133809865</v>
      </c>
      <c r="Z209" s="76">
        <v>28481.748644283973</v>
      </c>
      <c r="AA209" s="76">
        <v>28294.965040419149</v>
      </c>
      <c r="AB209" s="50">
        <v>47657.394960681944</v>
      </c>
      <c r="AC209" s="185">
        <f t="shared" si="7"/>
        <v>1684.8453428516368</v>
      </c>
      <c r="AD209" s="191"/>
      <c r="AE209" s="187" t="e">
        <v>#N/A</v>
      </c>
      <c r="AF209" s="77"/>
      <c r="AG209" s="81" t="s">
        <v>2958</v>
      </c>
      <c r="AH209" s="99"/>
    </row>
    <row r="210" spans="1:34" ht="37.5" customHeight="1" x14ac:dyDescent="0.15">
      <c r="A210" s="92"/>
      <c r="B210" s="56" t="s">
        <v>492</v>
      </c>
      <c r="C210" s="43">
        <v>205</v>
      </c>
      <c r="D210" s="137" t="s">
        <v>580</v>
      </c>
      <c r="E210" s="45" t="s">
        <v>129</v>
      </c>
      <c r="F210" s="46" t="s">
        <v>581</v>
      </c>
      <c r="G210" s="144" t="s">
        <v>95</v>
      </c>
      <c r="H210" s="135">
        <v>1993</v>
      </c>
      <c r="I210" s="146">
        <v>1993</v>
      </c>
      <c r="J210" s="48">
        <v>1694.47</v>
      </c>
      <c r="K210" s="140" t="s">
        <v>96</v>
      </c>
      <c r="L210" s="135">
        <v>3</v>
      </c>
      <c r="M210" s="145"/>
      <c r="N210" s="49" t="s">
        <v>97</v>
      </c>
      <c r="O210" s="142"/>
      <c r="P210" s="50">
        <v>20839.262522598023</v>
      </c>
      <c r="Q210" s="90">
        <v>0.75747863247863245</v>
      </c>
      <c r="R210" s="143">
        <v>42321.760000000002</v>
      </c>
      <c r="S210" s="45"/>
      <c r="T210" s="45" t="s">
        <v>582</v>
      </c>
      <c r="U210" s="45" t="s">
        <v>1847</v>
      </c>
      <c r="V210" s="177" t="s">
        <v>1876</v>
      </c>
      <c r="W210" s="183">
        <v>35311505.166666672</v>
      </c>
      <c r="X210" s="184">
        <f t="shared" si="6"/>
        <v>20839.262522598023</v>
      </c>
      <c r="Y210" s="179">
        <v>19702.800187275861</v>
      </c>
      <c r="Z210" s="76">
        <v>19335.903851941905</v>
      </c>
      <c r="AA210" s="76">
        <v>19767.417119048605</v>
      </c>
      <c r="AB210" s="50">
        <v>18266.021233778112</v>
      </c>
      <c r="AC210" s="185">
        <f t="shared" si="7"/>
        <v>1136.4623353221614</v>
      </c>
      <c r="AD210" s="191">
        <v>0.75747863247863245</v>
      </c>
      <c r="AE210" s="187">
        <v>0.77554812337421031</v>
      </c>
      <c r="AF210" s="77"/>
      <c r="AH210" s="99"/>
    </row>
    <row r="211" spans="1:34" s="51" customFormat="1" ht="37.5" customHeight="1" x14ac:dyDescent="0.15">
      <c r="A211" s="92"/>
      <c r="B211" s="56" t="s">
        <v>492</v>
      </c>
      <c r="C211" s="43">
        <v>206</v>
      </c>
      <c r="D211" s="137" t="s">
        <v>583</v>
      </c>
      <c r="E211" s="45" t="s">
        <v>129</v>
      </c>
      <c r="F211" s="46" t="s">
        <v>584</v>
      </c>
      <c r="G211" s="144" t="s">
        <v>122</v>
      </c>
      <c r="H211" s="135">
        <v>2004</v>
      </c>
      <c r="I211" s="146">
        <v>2004</v>
      </c>
      <c r="J211" s="48">
        <v>115.50999999999999</v>
      </c>
      <c r="K211" s="140" t="s">
        <v>96</v>
      </c>
      <c r="L211" s="135">
        <v>1</v>
      </c>
      <c r="M211" s="145"/>
      <c r="N211" s="49" t="s">
        <v>123</v>
      </c>
      <c r="O211" s="142"/>
      <c r="P211" s="50">
        <v>12216.709952962225</v>
      </c>
      <c r="Q211" s="90">
        <v>2.9451137884872823E-2</v>
      </c>
      <c r="R211" s="143">
        <v>3955</v>
      </c>
      <c r="S211" s="45"/>
      <c r="T211" s="45" t="s">
        <v>98</v>
      </c>
      <c r="U211" s="45" t="s">
        <v>1847</v>
      </c>
      <c r="V211" s="177" t="s">
        <v>1877</v>
      </c>
      <c r="W211" s="183">
        <v>1411152.1666666665</v>
      </c>
      <c r="X211" s="184">
        <f t="shared" si="6"/>
        <v>12216.709952962225</v>
      </c>
      <c r="Y211" s="179">
        <v>15124.775632701354</v>
      </c>
      <c r="Z211" s="76">
        <v>13046.853086312874</v>
      </c>
      <c r="AA211" s="76">
        <v>12466.464251703626</v>
      </c>
      <c r="AB211" s="50">
        <v>11905.228984503507</v>
      </c>
      <c r="AC211" s="185">
        <f t="shared" si="7"/>
        <v>-2908.0656797391293</v>
      </c>
      <c r="AD211" s="191">
        <v>2.9451137884872823E-2</v>
      </c>
      <c r="AE211" s="187">
        <v>3.0666666666666665E-2</v>
      </c>
      <c r="AF211" s="77"/>
      <c r="AG211" s="81"/>
      <c r="AH211" s="99"/>
    </row>
    <row r="212" spans="1:34" ht="45" customHeight="1" x14ac:dyDescent="0.15">
      <c r="A212" s="92"/>
      <c r="B212" s="56" t="s">
        <v>492</v>
      </c>
      <c r="C212" s="43">
        <v>207</v>
      </c>
      <c r="D212" s="137" t="s">
        <v>585</v>
      </c>
      <c r="E212" s="45" t="s">
        <v>586</v>
      </c>
      <c r="F212" s="46" t="s">
        <v>587</v>
      </c>
      <c r="G212" s="46" t="s">
        <v>105</v>
      </c>
      <c r="H212" s="47">
        <v>2017</v>
      </c>
      <c r="I212" s="139">
        <v>2017</v>
      </c>
      <c r="J212" s="48">
        <v>306.97000000000003</v>
      </c>
      <c r="K212" s="140" t="s">
        <v>588</v>
      </c>
      <c r="L212" s="47">
        <v>1</v>
      </c>
      <c r="M212" s="141"/>
      <c r="N212" s="142" t="s">
        <v>123</v>
      </c>
      <c r="O212" s="142"/>
      <c r="P212" s="50">
        <v>201268.46271622632</v>
      </c>
      <c r="Q212" s="90">
        <v>0.27405247813411077</v>
      </c>
      <c r="R212" s="143">
        <v>28427.85</v>
      </c>
      <c r="S212" s="45"/>
      <c r="T212" s="45" t="s">
        <v>589</v>
      </c>
      <c r="U212" s="45" t="s">
        <v>1847</v>
      </c>
      <c r="V212" s="177" t="s">
        <v>1878</v>
      </c>
      <c r="W212" s="183">
        <v>61783380</v>
      </c>
      <c r="X212" s="184">
        <f t="shared" si="6"/>
        <v>201268.46271622632</v>
      </c>
      <c r="Y212" s="179">
        <v>179806.74332996708</v>
      </c>
      <c r="Z212" s="76">
        <v>214609.00739485942</v>
      </c>
      <c r="AA212" s="76">
        <v>215630.99651431735</v>
      </c>
      <c r="AB212" s="50">
        <v>218451.61382360285</v>
      </c>
      <c r="AC212" s="185">
        <f t="shared" si="7"/>
        <v>21461.719386259239</v>
      </c>
      <c r="AD212" s="191">
        <v>0.27405247813411077</v>
      </c>
      <c r="AE212" s="187">
        <v>0.25195618153364635</v>
      </c>
      <c r="AF212" s="77" t="s">
        <v>2967</v>
      </c>
      <c r="AH212" s="99"/>
    </row>
    <row r="213" spans="1:34" ht="37.5" customHeight="1" x14ac:dyDescent="0.15">
      <c r="A213" s="92"/>
      <c r="B213" s="56" t="s">
        <v>492</v>
      </c>
      <c r="C213" s="43">
        <v>208</v>
      </c>
      <c r="D213" s="137" t="s">
        <v>590</v>
      </c>
      <c r="E213" s="45" t="s">
        <v>103</v>
      </c>
      <c r="F213" s="46" t="s">
        <v>591</v>
      </c>
      <c r="G213" s="144" t="s">
        <v>105</v>
      </c>
      <c r="H213" s="135">
        <v>1967</v>
      </c>
      <c r="I213" s="146">
        <v>1967</v>
      </c>
      <c r="J213" s="48">
        <v>931.97</v>
      </c>
      <c r="K213" s="140" t="s">
        <v>96</v>
      </c>
      <c r="L213" s="135">
        <v>2</v>
      </c>
      <c r="M213" s="145"/>
      <c r="N213" s="49" t="s">
        <v>123</v>
      </c>
      <c r="O213" s="142"/>
      <c r="P213" s="50">
        <v>2074.0453018873995</v>
      </c>
      <c r="Q213" s="90">
        <v>0.61665053242981605</v>
      </c>
      <c r="R213" s="143"/>
      <c r="S213" s="45"/>
      <c r="T213" s="45" t="s">
        <v>592</v>
      </c>
      <c r="U213" s="45" t="s">
        <v>1713</v>
      </c>
      <c r="V213" s="177" t="s">
        <v>1879</v>
      </c>
      <c r="W213" s="183">
        <v>1932948</v>
      </c>
      <c r="X213" s="184">
        <f t="shared" si="6"/>
        <v>2074.0453018873995</v>
      </c>
      <c r="Y213" s="179">
        <v>2820.8086097191967</v>
      </c>
      <c r="Z213" s="76">
        <v>2535.4582229041707</v>
      </c>
      <c r="AA213" s="76">
        <v>1796.0900028970889</v>
      </c>
      <c r="AB213" s="50">
        <v>1687.9813727909695</v>
      </c>
      <c r="AC213" s="185">
        <f t="shared" si="7"/>
        <v>-746.76330783179719</v>
      </c>
      <c r="AD213" s="191">
        <v>0.61665053242981605</v>
      </c>
      <c r="AE213" s="187">
        <v>0.64230769230769236</v>
      </c>
      <c r="AF213" s="77"/>
      <c r="AH213" s="99"/>
    </row>
    <row r="214" spans="1:34" ht="37.5" customHeight="1" x14ac:dyDescent="0.15">
      <c r="A214" s="92"/>
      <c r="B214" s="56" t="s">
        <v>492</v>
      </c>
      <c r="C214" s="43">
        <v>209</v>
      </c>
      <c r="D214" s="137" t="s">
        <v>593</v>
      </c>
      <c r="E214" s="45" t="s">
        <v>200</v>
      </c>
      <c r="F214" s="46" t="s">
        <v>594</v>
      </c>
      <c r="G214" s="144" t="s">
        <v>95</v>
      </c>
      <c r="H214" s="135">
        <v>1966</v>
      </c>
      <c r="I214" s="146">
        <v>1966</v>
      </c>
      <c r="J214" s="48">
        <v>924.59</v>
      </c>
      <c r="K214" s="140" t="s">
        <v>96</v>
      </c>
      <c r="L214" s="135">
        <v>3</v>
      </c>
      <c r="M214" s="145"/>
      <c r="N214" s="49" t="s">
        <v>123</v>
      </c>
      <c r="O214" s="142"/>
      <c r="P214" s="50">
        <v>4241.2896527109315</v>
      </c>
      <c r="Q214" s="90">
        <v>0.58437801350048213</v>
      </c>
      <c r="R214" s="143">
        <v>0</v>
      </c>
      <c r="S214" s="45"/>
      <c r="T214" s="45" t="s">
        <v>98</v>
      </c>
      <c r="U214" s="45" t="s">
        <v>1713</v>
      </c>
      <c r="V214" s="177" t="s">
        <v>1880</v>
      </c>
      <c r="W214" s="183">
        <v>3921454</v>
      </c>
      <c r="X214" s="184">
        <f t="shared" si="6"/>
        <v>4241.2896527109315</v>
      </c>
      <c r="Y214" s="179">
        <v>5798.6166841518943</v>
      </c>
      <c r="Z214" s="76">
        <v>5414.2571301874341</v>
      </c>
      <c r="AA214" s="76">
        <v>4707.9235120431758</v>
      </c>
      <c r="AB214" s="50">
        <v>4825.8536216052516</v>
      </c>
      <c r="AC214" s="185">
        <f t="shared" si="7"/>
        <v>-1557.3270314409629</v>
      </c>
      <c r="AD214" s="191">
        <v>0.58437801350048213</v>
      </c>
      <c r="AE214" s="187">
        <v>0.60541586073500964</v>
      </c>
      <c r="AF214" s="77"/>
      <c r="AH214" s="99"/>
    </row>
    <row r="215" spans="1:34" ht="37.5" customHeight="1" x14ac:dyDescent="0.15">
      <c r="A215" s="92"/>
      <c r="B215" s="56" t="s">
        <v>492</v>
      </c>
      <c r="C215" s="43">
        <v>210</v>
      </c>
      <c r="D215" s="137" t="s">
        <v>595</v>
      </c>
      <c r="E215" s="45" t="s">
        <v>200</v>
      </c>
      <c r="F215" s="46" t="s">
        <v>304</v>
      </c>
      <c r="G215" s="144" t="s">
        <v>105</v>
      </c>
      <c r="H215" s="135">
        <v>1983</v>
      </c>
      <c r="I215" s="146">
        <v>1983</v>
      </c>
      <c r="J215" s="48">
        <v>442.5</v>
      </c>
      <c r="K215" s="140" t="s">
        <v>96</v>
      </c>
      <c r="L215" s="135">
        <v>1</v>
      </c>
      <c r="M215" s="145"/>
      <c r="N215" s="49" t="s">
        <v>123</v>
      </c>
      <c r="O215" s="142"/>
      <c r="P215" s="50">
        <v>1836.2531073446328</v>
      </c>
      <c r="Q215" s="90">
        <v>0.27906976744186046</v>
      </c>
      <c r="R215" s="143"/>
      <c r="S215" s="45" t="s">
        <v>2457</v>
      </c>
      <c r="T215" s="45" t="s">
        <v>596</v>
      </c>
      <c r="U215" s="45" t="s">
        <v>1713</v>
      </c>
      <c r="V215" s="177" t="s">
        <v>1881</v>
      </c>
      <c r="W215" s="183">
        <v>812542</v>
      </c>
      <c r="X215" s="184">
        <f t="shared" si="6"/>
        <v>1836.2531073446328</v>
      </c>
      <c r="Y215" s="179">
        <v>3373.0824858757064</v>
      </c>
      <c r="Z215" s="76">
        <v>6760.0271186440677</v>
      </c>
      <c r="AA215" s="76">
        <v>5493.6994350282484</v>
      </c>
      <c r="AB215" s="50">
        <v>5376.666666666667</v>
      </c>
      <c r="AC215" s="185">
        <f t="shared" si="7"/>
        <v>-1536.8293785310736</v>
      </c>
      <c r="AD215" s="191">
        <v>0.27906976744186046</v>
      </c>
      <c r="AE215" s="187">
        <v>0.33205004812319538</v>
      </c>
      <c r="AF215" s="77"/>
      <c r="AH215" s="99"/>
    </row>
    <row r="216" spans="1:34" ht="37.5" customHeight="1" x14ac:dyDescent="0.15">
      <c r="A216" s="92"/>
      <c r="B216" s="56" t="s">
        <v>492</v>
      </c>
      <c r="C216" s="43">
        <v>211</v>
      </c>
      <c r="D216" s="137" t="s">
        <v>597</v>
      </c>
      <c r="E216" s="45" t="s">
        <v>195</v>
      </c>
      <c r="F216" s="46" t="s">
        <v>213</v>
      </c>
      <c r="G216" s="144" t="s">
        <v>95</v>
      </c>
      <c r="H216" s="135">
        <v>1986</v>
      </c>
      <c r="I216" s="146">
        <v>1986</v>
      </c>
      <c r="J216" s="48">
        <f>1933.39-390.7</f>
        <v>1542.69</v>
      </c>
      <c r="K216" s="140" t="s">
        <v>96</v>
      </c>
      <c r="L216" s="135">
        <v>2</v>
      </c>
      <c r="M216" s="145"/>
      <c r="N216" s="49" t="s">
        <v>97</v>
      </c>
      <c r="O216" s="142" t="s">
        <v>97</v>
      </c>
      <c r="P216" s="50">
        <v>19121.842059205537</v>
      </c>
      <c r="Q216" s="90">
        <v>0.63990829898584023</v>
      </c>
      <c r="R216" s="143">
        <v>13000</v>
      </c>
      <c r="S216" s="45" t="s">
        <v>214</v>
      </c>
      <c r="T216" s="45" t="s">
        <v>598</v>
      </c>
      <c r="U216" s="45" t="s">
        <v>1847</v>
      </c>
      <c r="V216" s="177" t="s">
        <v>1882</v>
      </c>
      <c r="W216" s="183">
        <v>29499074.52631579</v>
      </c>
      <c r="X216" s="184">
        <f t="shared" si="6"/>
        <v>19121.842059205537</v>
      </c>
      <c r="Y216" s="179">
        <v>14255.884099919793</v>
      </c>
      <c r="Z216" s="76">
        <v>9275.3057086234858</v>
      </c>
      <c r="AA216" s="76">
        <v>8836.2268622871852</v>
      </c>
      <c r="AB216" s="50">
        <v>9768.3107252443933</v>
      </c>
      <c r="AC216" s="185">
        <f t="shared" si="7"/>
        <v>4865.9579592857444</v>
      </c>
      <c r="AD216" s="191">
        <v>0.63990829898584023</v>
      </c>
      <c r="AE216" s="187">
        <v>0.62558453399543612</v>
      </c>
      <c r="AF216" s="77"/>
      <c r="AH216" s="99"/>
    </row>
    <row r="217" spans="1:34" ht="37.5" customHeight="1" x14ac:dyDescent="0.15">
      <c r="A217" s="92"/>
      <c r="B217" s="56" t="s">
        <v>492</v>
      </c>
      <c r="C217" s="43">
        <v>212</v>
      </c>
      <c r="D217" s="137" t="s">
        <v>599</v>
      </c>
      <c r="E217" s="45" t="s">
        <v>129</v>
      </c>
      <c r="F217" s="46" t="s">
        <v>600</v>
      </c>
      <c r="G217" s="144" t="s">
        <v>95</v>
      </c>
      <c r="H217" s="135">
        <v>1990</v>
      </c>
      <c r="I217" s="146">
        <v>1990</v>
      </c>
      <c r="J217" s="48">
        <v>3755.94</v>
      </c>
      <c r="K217" s="140" t="s">
        <v>96</v>
      </c>
      <c r="L217" s="135">
        <v>2</v>
      </c>
      <c r="M217" s="145"/>
      <c r="N217" s="49" t="s">
        <v>97</v>
      </c>
      <c r="O217" s="142" t="s">
        <v>97</v>
      </c>
      <c r="P217" s="50">
        <v>12385.706685055318</v>
      </c>
      <c r="Q217" s="90">
        <v>0.56616314199395767</v>
      </c>
      <c r="R217" s="143">
        <v>15658.1</v>
      </c>
      <c r="S217" s="45"/>
      <c r="T217" s="45" t="s">
        <v>98</v>
      </c>
      <c r="U217" s="45" t="s">
        <v>1847</v>
      </c>
      <c r="V217" s="177" t="s">
        <v>1883</v>
      </c>
      <c r="W217" s="183">
        <v>46519971.166666672</v>
      </c>
      <c r="X217" s="184">
        <f t="shared" si="6"/>
        <v>12385.706685055318</v>
      </c>
      <c r="Y217" s="179">
        <v>17554.392730803294</v>
      </c>
      <c r="Z217" s="76">
        <v>14981.351672284434</v>
      </c>
      <c r="AA217" s="76">
        <v>12846.089470469253</v>
      </c>
      <c r="AB217" s="50">
        <v>12070.572746103506</v>
      </c>
      <c r="AC217" s="185">
        <f t="shared" si="7"/>
        <v>-5168.6860457479761</v>
      </c>
      <c r="AD217" s="191">
        <v>0.56616314199395767</v>
      </c>
      <c r="AE217" s="187">
        <v>0.55586666666666662</v>
      </c>
      <c r="AF217" s="77"/>
      <c r="AH217" s="99"/>
    </row>
    <row r="218" spans="1:34" ht="37.5" customHeight="1" x14ac:dyDescent="0.15">
      <c r="A218" s="92"/>
      <c r="B218" s="56" t="s">
        <v>492</v>
      </c>
      <c r="C218" s="43">
        <v>213</v>
      </c>
      <c r="D218" s="137" t="s">
        <v>601</v>
      </c>
      <c r="E218" s="45" t="s">
        <v>93</v>
      </c>
      <c r="F218" s="46" t="s">
        <v>541</v>
      </c>
      <c r="G218" s="144" t="s">
        <v>95</v>
      </c>
      <c r="H218" s="135">
        <v>1991</v>
      </c>
      <c r="I218" s="146">
        <v>1991</v>
      </c>
      <c r="J218" s="48">
        <v>4581.9400000000005</v>
      </c>
      <c r="K218" s="140" t="s">
        <v>96</v>
      </c>
      <c r="L218" s="135">
        <v>2</v>
      </c>
      <c r="M218" s="145"/>
      <c r="N218" s="49" t="s">
        <v>97</v>
      </c>
      <c r="O218" s="142" t="s">
        <v>97</v>
      </c>
      <c r="P218" s="50">
        <v>9878.1846044834001</v>
      </c>
      <c r="Q218" s="90">
        <v>0.52263083914282848</v>
      </c>
      <c r="R218" s="143">
        <v>49482</v>
      </c>
      <c r="S218" s="45"/>
      <c r="T218" s="45" t="s">
        <v>602</v>
      </c>
      <c r="U218" s="45" t="s">
        <v>1847</v>
      </c>
      <c r="V218" s="177" t="s">
        <v>1884</v>
      </c>
      <c r="W218" s="183">
        <v>45261249.166666672</v>
      </c>
      <c r="X218" s="184">
        <f t="shared" si="6"/>
        <v>9878.1846044834001</v>
      </c>
      <c r="Y218" s="179">
        <v>15025.269609233932</v>
      </c>
      <c r="Z218" s="76">
        <v>9585.7907349288726</v>
      </c>
      <c r="AA218" s="76">
        <v>8991.7771262203951</v>
      </c>
      <c r="AB218" s="50">
        <v>8626.0922229448661</v>
      </c>
      <c r="AC218" s="185">
        <f t="shared" si="7"/>
        <v>-5147.0850047505319</v>
      </c>
      <c r="AD218" s="191">
        <v>0.52263083914282848</v>
      </c>
      <c r="AE218" s="187">
        <v>0.54954545454545456</v>
      </c>
      <c r="AF218" s="77"/>
      <c r="AH218" s="99"/>
    </row>
    <row r="219" spans="1:34" ht="37.5" customHeight="1" x14ac:dyDescent="0.15">
      <c r="A219" s="92"/>
      <c r="B219" s="56" t="s">
        <v>492</v>
      </c>
      <c r="C219" s="43">
        <v>214</v>
      </c>
      <c r="D219" s="137" t="s">
        <v>3446</v>
      </c>
      <c r="E219" s="45" t="s">
        <v>100</v>
      </c>
      <c r="F219" s="46" t="s">
        <v>603</v>
      </c>
      <c r="G219" s="144" t="s">
        <v>95</v>
      </c>
      <c r="H219" s="135">
        <v>1980</v>
      </c>
      <c r="I219" s="146">
        <v>1980</v>
      </c>
      <c r="J219" s="48">
        <v>1391.78</v>
      </c>
      <c r="K219" s="140" t="s">
        <v>96</v>
      </c>
      <c r="L219" s="135">
        <v>2</v>
      </c>
      <c r="M219" s="145"/>
      <c r="N219" s="49" t="s">
        <v>228</v>
      </c>
      <c r="O219" s="142"/>
      <c r="P219" s="50">
        <v>3357.7382919714323</v>
      </c>
      <c r="Q219" s="90">
        <v>0.37827715355805241</v>
      </c>
      <c r="R219" s="143"/>
      <c r="S219" s="45"/>
      <c r="T219" s="45" t="s">
        <v>604</v>
      </c>
      <c r="U219" s="45" t="s">
        <v>1912</v>
      </c>
      <c r="V219" s="177" t="s">
        <v>1885</v>
      </c>
      <c r="W219" s="183">
        <v>4673233</v>
      </c>
      <c r="X219" s="184">
        <f t="shared" si="6"/>
        <v>3357.7382919714323</v>
      </c>
      <c r="Y219" s="179">
        <v>3357.2583310580694</v>
      </c>
      <c r="Z219" s="76">
        <v>3357.2583310580694</v>
      </c>
      <c r="AA219" s="76">
        <v>3357.0650533848743</v>
      </c>
      <c r="AB219" s="50">
        <v>3356.58437396715</v>
      </c>
      <c r="AC219" s="185">
        <f t="shared" si="7"/>
        <v>0.47996091336290192</v>
      </c>
      <c r="AD219" s="191">
        <v>0.37827715355805241</v>
      </c>
      <c r="AE219" s="187">
        <v>0.40217391304347827</v>
      </c>
      <c r="AF219" s="77"/>
      <c r="AG219" s="81" t="s">
        <v>2961</v>
      </c>
      <c r="AH219" s="99"/>
    </row>
    <row r="220" spans="1:34" ht="37.5" customHeight="1" x14ac:dyDescent="0.15">
      <c r="A220" s="92"/>
      <c r="B220" s="56" t="s">
        <v>492</v>
      </c>
      <c r="C220" s="43">
        <v>215</v>
      </c>
      <c r="D220" s="137" t="s">
        <v>605</v>
      </c>
      <c r="E220" s="45" t="s">
        <v>195</v>
      </c>
      <c r="F220" s="46" t="s">
        <v>606</v>
      </c>
      <c r="G220" s="144" t="s">
        <v>95</v>
      </c>
      <c r="H220" s="135">
        <v>1992</v>
      </c>
      <c r="I220" s="146">
        <v>1992</v>
      </c>
      <c r="J220" s="48">
        <v>1620.96</v>
      </c>
      <c r="K220" s="140" t="s">
        <v>96</v>
      </c>
      <c r="L220" s="135">
        <v>2</v>
      </c>
      <c r="M220" s="145"/>
      <c r="N220" s="49" t="s">
        <v>97</v>
      </c>
      <c r="O220" s="142" t="s">
        <v>97</v>
      </c>
      <c r="P220" s="194">
        <v>19598.830420179856</v>
      </c>
      <c r="Q220" s="90">
        <v>0.73</v>
      </c>
      <c r="R220" s="195">
        <v>171499.59</v>
      </c>
      <c r="S220" s="45"/>
      <c r="T220" s="45" t="s">
        <v>607</v>
      </c>
      <c r="U220" s="45" t="s">
        <v>1847</v>
      </c>
      <c r="V220" s="177" t="s">
        <v>1886</v>
      </c>
      <c r="W220" s="183">
        <v>31768920.157894738</v>
      </c>
      <c r="X220" s="184">
        <f t="shared" si="6"/>
        <v>19598.830420179856</v>
      </c>
      <c r="Y220" s="179">
        <v>18889.303901781401</v>
      </c>
      <c r="Z220" s="76">
        <v>17311.823913550666</v>
      </c>
      <c r="AA220" s="76">
        <v>16621.778115774265</v>
      </c>
      <c r="AB220" s="50">
        <v>19448.288556276413</v>
      </c>
      <c r="AC220" s="185">
        <f t="shared" si="7"/>
        <v>709.52651839845566</v>
      </c>
      <c r="AD220" s="191">
        <v>0.73</v>
      </c>
      <c r="AE220" s="187">
        <v>0.53328121826870978</v>
      </c>
      <c r="AF220" s="77"/>
      <c r="AG220" s="81" t="s">
        <v>3116</v>
      </c>
      <c r="AH220" s="99"/>
    </row>
    <row r="221" spans="1:34" ht="37.5" customHeight="1" x14ac:dyDescent="0.15">
      <c r="A221" s="92"/>
      <c r="B221" s="56" t="s">
        <v>492</v>
      </c>
      <c r="C221" s="43">
        <v>216</v>
      </c>
      <c r="D221" s="137" t="s">
        <v>608</v>
      </c>
      <c r="E221" s="45" t="s">
        <v>160</v>
      </c>
      <c r="F221" s="46" t="s">
        <v>575</v>
      </c>
      <c r="G221" s="144" t="s">
        <v>95</v>
      </c>
      <c r="H221" s="135">
        <v>1999</v>
      </c>
      <c r="I221" s="146">
        <v>1999</v>
      </c>
      <c r="J221" s="48">
        <v>1936.12</v>
      </c>
      <c r="K221" s="140" t="s">
        <v>96</v>
      </c>
      <c r="L221" s="135">
        <v>2</v>
      </c>
      <c r="M221" s="145" t="s">
        <v>943</v>
      </c>
      <c r="N221" s="49" t="s">
        <v>97</v>
      </c>
      <c r="O221" s="142" t="s">
        <v>97</v>
      </c>
      <c r="P221" s="194">
        <v>15669.90579096337</v>
      </c>
      <c r="Q221" s="90">
        <v>0.46960000000000002</v>
      </c>
      <c r="R221" s="195">
        <v>20454.88</v>
      </c>
      <c r="S221" s="45"/>
      <c r="T221" s="45" t="s">
        <v>609</v>
      </c>
      <c r="U221" s="45" t="s">
        <v>1847</v>
      </c>
      <c r="V221" s="177" t="s">
        <v>1887</v>
      </c>
      <c r="W221" s="183">
        <v>30338818</v>
      </c>
      <c r="X221" s="184">
        <f t="shared" si="6"/>
        <v>15669.90579096337</v>
      </c>
      <c r="Y221" s="179">
        <v>34769.433196289487</v>
      </c>
      <c r="Z221" s="76">
        <v>29769.338289982028</v>
      </c>
      <c r="AA221" s="76">
        <v>29357.403208478816</v>
      </c>
      <c r="AB221" s="50">
        <v>28791.254932545504</v>
      </c>
      <c r="AC221" s="185">
        <f t="shared" si="7"/>
        <v>-19099.527405326116</v>
      </c>
      <c r="AD221" s="191">
        <v>0.46960000000000002</v>
      </c>
      <c r="AE221" s="187">
        <v>0.44406611684317565</v>
      </c>
      <c r="AF221" s="77"/>
      <c r="AG221" s="81" t="s">
        <v>3117</v>
      </c>
      <c r="AH221" s="99"/>
    </row>
    <row r="222" spans="1:34" ht="37.5" customHeight="1" x14ac:dyDescent="0.15">
      <c r="A222" s="92"/>
      <c r="B222" s="56" t="s">
        <v>492</v>
      </c>
      <c r="C222" s="43">
        <v>217</v>
      </c>
      <c r="D222" s="137" t="s">
        <v>610</v>
      </c>
      <c r="E222" s="45" t="s">
        <v>160</v>
      </c>
      <c r="F222" s="46" t="s">
        <v>611</v>
      </c>
      <c r="G222" s="144" t="s">
        <v>95</v>
      </c>
      <c r="H222" s="135">
        <v>1994</v>
      </c>
      <c r="I222" s="146">
        <v>1994</v>
      </c>
      <c r="J222" s="48">
        <v>4431.13</v>
      </c>
      <c r="K222" s="140" t="s">
        <v>96</v>
      </c>
      <c r="L222" s="135">
        <v>2</v>
      </c>
      <c r="M222" s="145"/>
      <c r="N222" s="49" t="s">
        <v>123</v>
      </c>
      <c r="O222" s="142"/>
      <c r="P222" s="50">
        <v>16376.787185210093</v>
      </c>
      <c r="Q222" s="90">
        <v>0.16945723076140567</v>
      </c>
      <c r="R222" s="143"/>
      <c r="S222" s="45"/>
      <c r="T222" s="45" t="s">
        <v>612</v>
      </c>
      <c r="U222" s="45" t="s">
        <v>1847</v>
      </c>
      <c r="V222" s="177" t="s">
        <v>1888</v>
      </c>
      <c r="W222" s="183">
        <v>72567673</v>
      </c>
      <c r="X222" s="184">
        <f t="shared" si="6"/>
        <v>16376.787185210093</v>
      </c>
      <c r="Y222" s="179">
        <v>18933.289251274506</v>
      </c>
      <c r="Z222" s="76">
        <v>22767.370625551495</v>
      </c>
      <c r="AA222" s="76">
        <v>21178.013734645563</v>
      </c>
      <c r="AB222" s="50">
        <v>21191.302895649642</v>
      </c>
      <c r="AC222" s="185">
        <f t="shared" si="7"/>
        <v>-2556.5020660644132</v>
      </c>
      <c r="AD222" s="191">
        <v>0.16945723076140567</v>
      </c>
      <c r="AE222" s="187">
        <v>0.17358461716078555</v>
      </c>
      <c r="AF222" s="77"/>
      <c r="AH222" s="99"/>
    </row>
    <row r="223" spans="1:34" ht="45" customHeight="1" x14ac:dyDescent="0.15">
      <c r="A223" s="92"/>
      <c r="B223" s="156" t="s">
        <v>613</v>
      </c>
      <c r="C223" s="43">
        <v>218</v>
      </c>
      <c r="D223" s="137" t="s">
        <v>614</v>
      </c>
      <c r="E223" s="45" t="s">
        <v>160</v>
      </c>
      <c r="F223" s="46" t="s">
        <v>615</v>
      </c>
      <c r="G223" s="144" t="s">
        <v>122</v>
      </c>
      <c r="H223" s="135">
        <v>1997</v>
      </c>
      <c r="I223" s="146">
        <v>1992</v>
      </c>
      <c r="J223" s="48">
        <v>2836.06</v>
      </c>
      <c r="K223" s="140" t="s">
        <v>96</v>
      </c>
      <c r="L223" s="135">
        <v>1</v>
      </c>
      <c r="M223" s="145"/>
      <c r="N223" s="49" t="s">
        <v>123</v>
      </c>
      <c r="O223" s="142"/>
      <c r="P223" s="50">
        <v>28827.368250319105</v>
      </c>
      <c r="Q223" s="90">
        <v>1</v>
      </c>
      <c r="R223" s="143">
        <v>563595</v>
      </c>
      <c r="S223" s="45"/>
      <c r="T223" s="45" t="s">
        <v>616</v>
      </c>
      <c r="U223" s="45" t="s">
        <v>1890</v>
      </c>
      <c r="V223" s="177" t="s">
        <v>1889</v>
      </c>
      <c r="W223" s="183">
        <v>81756146</v>
      </c>
      <c r="X223" s="184">
        <f t="shared" si="6"/>
        <v>28827.368250319105</v>
      </c>
      <c r="Y223" s="179">
        <v>28113.326586884621</v>
      </c>
      <c r="Z223" s="76">
        <v>31237.680796598099</v>
      </c>
      <c r="AA223" s="76">
        <v>31364.873803798229</v>
      </c>
      <c r="AB223" s="50">
        <v>33934.684386084919</v>
      </c>
      <c r="AC223" s="185">
        <f t="shared" si="7"/>
        <v>714.04166343448378</v>
      </c>
      <c r="AD223" s="191">
        <v>1</v>
      </c>
      <c r="AE223" s="187">
        <v>1</v>
      </c>
      <c r="AF223" s="77"/>
      <c r="AH223" s="99"/>
    </row>
    <row r="224" spans="1:34" ht="30" customHeight="1" x14ac:dyDescent="0.15">
      <c r="A224" s="92"/>
      <c r="B224" s="156" t="s">
        <v>613</v>
      </c>
      <c r="C224" s="43">
        <v>219</v>
      </c>
      <c r="D224" s="137" t="s">
        <v>617</v>
      </c>
      <c r="E224" s="45" t="s">
        <v>160</v>
      </c>
      <c r="F224" s="46" t="s">
        <v>618</v>
      </c>
      <c r="G224" s="144" t="s">
        <v>179</v>
      </c>
      <c r="H224" s="135">
        <v>1989</v>
      </c>
      <c r="I224" s="146">
        <v>1989</v>
      </c>
      <c r="J224" s="48">
        <f>11172.18-20.23</f>
        <v>11151.95</v>
      </c>
      <c r="K224" s="140" t="s">
        <v>96</v>
      </c>
      <c r="L224" s="135">
        <v>4</v>
      </c>
      <c r="M224" s="145" t="s">
        <v>1656</v>
      </c>
      <c r="N224" s="49" t="s">
        <v>97</v>
      </c>
      <c r="O224" s="142" t="s">
        <v>97</v>
      </c>
      <c r="P224" s="50">
        <v>30084.14985719986</v>
      </c>
      <c r="Q224" s="90">
        <v>0.38890250400954102</v>
      </c>
      <c r="R224" s="143">
        <v>64820.51</v>
      </c>
      <c r="S224" s="45"/>
      <c r="T224" s="45" t="s">
        <v>619</v>
      </c>
      <c r="U224" s="45" t="s">
        <v>3424</v>
      </c>
      <c r="V224" s="177" t="s">
        <v>1891</v>
      </c>
      <c r="W224" s="183">
        <v>335496935</v>
      </c>
      <c r="X224" s="184">
        <f t="shared" si="6"/>
        <v>30084.14985719986</v>
      </c>
      <c r="Y224" s="179">
        <v>29471.302019838564</v>
      </c>
      <c r="Z224" s="76">
        <v>26925.279846905436</v>
      </c>
      <c r="AA224" s="76">
        <v>18015.613783523</v>
      </c>
      <c r="AB224" s="50">
        <v>17274.400251338593</v>
      </c>
      <c r="AC224" s="185">
        <f t="shared" si="7"/>
        <v>612.84783736129611</v>
      </c>
      <c r="AD224" s="191">
        <v>0.38890250400954102</v>
      </c>
      <c r="AE224" s="187">
        <v>0.32407473336167641</v>
      </c>
      <c r="AF224" s="77"/>
      <c r="AH224" s="99"/>
    </row>
    <row r="225" spans="1:34" ht="30" customHeight="1" x14ac:dyDescent="0.15">
      <c r="A225" s="92"/>
      <c r="B225" s="156" t="s">
        <v>613</v>
      </c>
      <c r="C225" s="43">
        <v>220</v>
      </c>
      <c r="D225" s="137" t="s">
        <v>620</v>
      </c>
      <c r="E225" s="45" t="s">
        <v>160</v>
      </c>
      <c r="F225" s="46" t="s">
        <v>621</v>
      </c>
      <c r="G225" s="144" t="s">
        <v>122</v>
      </c>
      <c r="H225" s="135">
        <v>2006</v>
      </c>
      <c r="I225" s="146">
        <v>2006</v>
      </c>
      <c r="J225" s="48">
        <v>26.63</v>
      </c>
      <c r="K225" s="140" t="s">
        <v>96</v>
      </c>
      <c r="L225" s="135">
        <v>1</v>
      </c>
      <c r="M225" s="145"/>
      <c r="N225" s="49" t="s">
        <v>123</v>
      </c>
      <c r="O225" s="142"/>
      <c r="P225" s="50">
        <v>91049.455501314311</v>
      </c>
      <c r="Q225" s="149"/>
      <c r="R225" s="143"/>
      <c r="S225" s="45"/>
      <c r="T225" s="45" t="s">
        <v>622</v>
      </c>
      <c r="U225" s="45" t="s">
        <v>3424</v>
      </c>
      <c r="V225" s="177" t="s">
        <v>1893</v>
      </c>
      <c r="W225" s="183">
        <v>2424647</v>
      </c>
      <c r="X225" s="184">
        <f t="shared" si="6"/>
        <v>91049.455501314311</v>
      </c>
      <c r="Y225" s="179">
        <v>75198.782701214164</v>
      </c>
      <c r="Z225" s="76">
        <v>67390.011265490059</v>
      </c>
      <c r="AA225" s="76">
        <v>66889.973713856554</v>
      </c>
      <c r="AB225" s="50">
        <v>65291.701088997375</v>
      </c>
      <c r="AC225" s="185">
        <f t="shared" si="7"/>
        <v>15850.672800100147</v>
      </c>
      <c r="AD225" s="191"/>
      <c r="AE225" s="187" t="e">
        <v>#N/A</v>
      </c>
      <c r="AF225" s="77"/>
      <c r="AH225" s="99"/>
    </row>
    <row r="226" spans="1:34" ht="30" customHeight="1" x14ac:dyDescent="0.15">
      <c r="A226" s="92"/>
      <c r="B226" s="156" t="s">
        <v>1636</v>
      </c>
      <c r="C226" s="43">
        <v>221</v>
      </c>
      <c r="D226" s="137" t="s">
        <v>623</v>
      </c>
      <c r="E226" s="45" t="s">
        <v>1619</v>
      </c>
      <c r="F226" s="46" t="s">
        <v>624</v>
      </c>
      <c r="G226" s="144" t="s">
        <v>122</v>
      </c>
      <c r="H226" s="135">
        <v>2004</v>
      </c>
      <c r="I226" s="146">
        <v>2004</v>
      </c>
      <c r="J226" s="48">
        <v>19.96</v>
      </c>
      <c r="K226" s="140" t="s">
        <v>96</v>
      </c>
      <c r="L226" s="135">
        <v>1</v>
      </c>
      <c r="M226" s="145"/>
      <c r="N226" s="49" t="s">
        <v>123</v>
      </c>
      <c r="O226" s="142"/>
      <c r="P226" s="50">
        <v>119362.22444889779</v>
      </c>
      <c r="Q226" s="149"/>
      <c r="R226" s="143"/>
      <c r="S226" s="45"/>
      <c r="T226" s="45" t="s">
        <v>625</v>
      </c>
      <c r="U226" s="45" t="s">
        <v>3424</v>
      </c>
      <c r="V226" s="177" t="s">
        <v>1894</v>
      </c>
      <c r="W226" s="183">
        <v>2382470</v>
      </c>
      <c r="X226" s="184">
        <f t="shared" si="6"/>
        <v>119362.22444889779</v>
      </c>
      <c r="Y226" s="179">
        <v>109274.22762191047</v>
      </c>
      <c r="Z226" s="76">
        <v>83823.897795591183</v>
      </c>
      <c r="AA226" s="76">
        <v>67247.344689378748</v>
      </c>
      <c r="AB226" s="50">
        <v>66249.549098196396</v>
      </c>
      <c r="AC226" s="185">
        <f t="shared" si="7"/>
        <v>10087.996826987321</v>
      </c>
      <c r="AD226" s="191"/>
      <c r="AE226" s="187" t="e">
        <v>#N/A</v>
      </c>
      <c r="AF226" s="77"/>
      <c r="AH226" s="99"/>
    </row>
    <row r="227" spans="1:34" ht="56.25" customHeight="1" x14ac:dyDescent="0.15">
      <c r="A227" s="92"/>
      <c r="B227" s="156" t="s">
        <v>1636</v>
      </c>
      <c r="C227" s="43">
        <v>222</v>
      </c>
      <c r="D227" s="137" t="s">
        <v>1637</v>
      </c>
      <c r="E227" s="45" t="s">
        <v>1619</v>
      </c>
      <c r="F227" s="46" t="s">
        <v>1633</v>
      </c>
      <c r="G227" s="144" t="s">
        <v>105</v>
      </c>
      <c r="H227" s="135">
        <v>2018</v>
      </c>
      <c r="I227" s="139">
        <v>2018</v>
      </c>
      <c r="J227" s="48">
        <v>507</v>
      </c>
      <c r="K227" s="140" t="s">
        <v>96</v>
      </c>
      <c r="L227" s="135">
        <v>2</v>
      </c>
      <c r="M227" s="145" t="s">
        <v>943</v>
      </c>
      <c r="N227" s="145" t="s">
        <v>943</v>
      </c>
      <c r="O227" s="142" t="s">
        <v>943</v>
      </c>
      <c r="P227" s="50">
        <v>35502.958579881655</v>
      </c>
      <c r="Q227" s="149"/>
      <c r="R227" s="143"/>
      <c r="S227" s="45" t="s">
        <v>1647</v>
      </c>
      <c r="T227" s="45" t="s">
        <v>1638</v>
      </c>
      <c r="U227" s="45" t="s">
        <v>3424</v>
      </c>
      <c r="V227" s="177" t="s">
        <v>1892</v>
      </c>
      <c r="W227" s="183">
        <v>18000000</v>
      </c>
      <c r="X227" s="184">
        <f t="shared" si="6"/>
        <v>35502.958579881655</v>
      </c>
      <c r="Y227" s="179">
        <v>23352.934911242603</v>
      </c>
      <c r="Z227" s="76">
        <v>34335.534516765285</v>
      </c>
      <c r="AA227" s="76">
        <v>34657.928994082838</v>
      </c>
      <c r="AB227" s="50">
        <v>31252.428007889546</v>
      </c>
      <c r="AC227" s="185">
        <f t="shared" si="7"/>
        <v>12150.023668639053</v>
      </c>
      <c r="AD227" s="191"/>
      <c r="AE227" s="187" t="e">
        <v>#N/A</v>
      </c>
      <c r="AF227" s="77" t="s">
        <v>1622</v>
      </c>
      <c r="AH227" s="99"/>
    </row>
    <row r="228" spans="1:34" ht="30" customHeight="1" x14ac:dyDescent="0.15">
      <c r="A228" s="92"/>
      <c r="B228" s="156" t="s">
        <v>613</v>
      </c>
      <c r="C228" s="43">
        <v>223</v>
      </c>
      <c r="D228" s="137" t="s">
        <v>626</v>
      </c>
      <c r="E228" s="45" t="s">
        <v>137</v>
      </c>
      <c r="F228" s="46" t="s">
        <v>627</v>
      </c>
      <c r="G228" s="144" t="s">
        <v>95</v>
      </c>
      <c r="H228" s="135">
        <v>1991</v>
      </c>
      <c r="I228" s="146">
        <v>1991</v>
      </c>
      <c r="J228" s="48">
        <v>1389.29</v>
      </c>
      <c r="K228" s="140" t="s">
        <v>96</v>
      </c>
      <c r="L228" s="135">
        <v>2</v>
      </c>
      <c r="M228" s="145"/>
      <c r="N228" s="49" t="s">
        <v>97</v>
      </c>
      <c r="O228" s="142" t="s">
        <v>97</v>
      </c>
      <c r="P228" s="50">
        <v>26054.384613723556</v>
      </c>
      <c r="Q228" s="90">
        <v>0.21196013289036547</v>
      </c>
      <c r="R228" s="143">
        <v>11644</v>
      </c>
      <c r="S228" s="45"/>
      <c r="T228" s="45" t="s">
        <v>98</v>
      </c>
      <c r="U228" s="45" t="s">
        <v>1713</v>
      </c>
      <c r="V228" s="177" t="s">
        <v>1895</v>
      </c>
      <c r="W228" s="183">
        <v>36197096</v>
      </c>
      <c r="X228" s="184">
        <f t="shared" si="6"/>
        <v>26054.384613723556</v>
      </c>
      <c r="Y228" s="179">
        <v>25099.76246859907</v>
      </c>
      <c r="Z228" s="76">
        <v>26586.133204730475</v>
      </c>
      <c r="AA228" s="76">
        <v>23438.274946195539</v>
      </c>
      <c r="AB228" s="50">
        <v>19190.451237682559</v>
      </c>
      <c r="AC228" s="185">
        <f t="shared" si="7"/>
        <v>954.62214512448554</v>
      </c>
      <c r="AD228" s="191">
        <v>0.21196013289036547</v>
      </c>
      <c r="AE228" s="187">
        <v>0.19174793698424605</v>
      </c>
      <c r="AF228" s="77"/>
      <c r="AH228" s="99"/>
    </row>
    <row r="229" spans="1:34" ht="30" customHeight="1" x14ac:dyDescent="0.15">
      <c r="A229" s="92"/>
      <c r="B229" s="156" t="s">
        <v>613</v>
      </c>
      <c r="C229" s="43">
        <v>224</v>
      </c>
      <c r="D229" s="137" t="s">
        <v>629</v>
      </c>
      <c r="E229" s="45" t="s">
        <v>137</v>
      </c>
      <c r="F229" s="46" t="s">
        <v>628</v>
      </c>
      <c r="G229" s="157"/>
      <c r="H229" s="158"/>
      <c r="I229" s="159"/>
      <c r="J229" s="160"/>
      <c r="K229" s="140" t="s">
        <v>96</v>
      </c>
      <c r="L229" s="135">
        <v>1</v>
      </c>
      <c r="M229" s="150"/>
      <c r="N229" s="49" t="s">
        <v>123</v>
      </c>
      <c r="O229" s="151"/>
      <c r="P229" s="50"/>
      <c r="Q229" s="149"/>
      <c r="R229" s="143">
        <v>0</v>
      </c>
      <c r="S229" s="45"/>
      <c r="T229" s="45" t="s">
        <v>98</v>
      </c>
      <c r="U229" s="45" t="s">
        <v>3424</v>
      </c>
      <c r="V229" s="177" t="s">
        <v>1896</v>
      </c>
      <c r="W229" s="183">
        <v>1323254</v>
      </c>
      <c r="X229" s="184"/>
      <c r="Y229" s="179"/>
      <c r="Z229" s="76" t="e">
        <v>#DIV/0!</v>
      </c>
      <c r="AA229" s="76" t="e">
        <v>#DIV/0!</v>
      </c>
      <c r="AB229" s="50" t="e">
        <v>#DIV/0!</v>
      </c>
      <c r="AC229" s="185">
        <f t="shared" si="7"/>
        <v>0</v>
      </c>
      <c r="AD229" s="191"/>
      <c r="AE229" s="187" t="e">
        <v>#N/A</v>
      </c>
      <c r="AF229" s="77"/>
      <c r="AG229" s="81" t="s">
        <v>2440</v>
      </c>
      <c r="AH229" s="99"/>
    </row>
    <row r="230" spans="1:34" ht="38.25" customHeight="1" x14ac:dyDescent="0.15">
      <c r="A230" s="92"/>
      <c r="B230" s="156" t="s">
        <v>613</v>
      </c>
      <c r="C230" s="43">
        <v>225</v>
      </c>
      <c r="D230" s="137" t="s">
        <v>631</v>
      </c>
      <c r="E230" s="45" t="s">
        <v>137</v>
      </c>
      <c r="F230" s="46" t="s">
        <v>630</v>
      </c>
      <c r="G230" s="144" t="s">
        <v>122</v>
      </c>
      <c r="H230" s="135">
        <v>2003</v>
      </c>
      <c r="I230" s="146">
        <v>1986</v>
      </c>
      <c r="J230" s="48">
        <v>70.41</v>
      </c>
      <c r="K230" s="140" t="s">
        <v>96</v>
      </c>
      <c r="L230" s="135">
        <v>1</v>
      </c>
      <c r="M230" s="145"/>
      <c r="N230" s="49" t="s">
        <v>123</v>
      </c>
      <c r="O230" s="142"/>
      <c r="P230" s="50">
        <v>22767.064337452066</v>
      </c>
      <c r="Q230" s="149"/>
      <c r="R230" s="143">
        <v>0</v>
      </c>
      <c r="S230" s="45"/>
      <c r="T230" s="45" t="s">
        <v>98</v>
      </c>
      <c r="U230" s="45" t="s">
        <v>3424</v>
      </c>
      <c r="V230" s="177" t="s">
        <v>1897</v>
      </c>
      <c r="W230" s="183">
        <v>1603029</v>
      </c>
      <c r="X230" s="184">
        <f t="shared" si="6"/>
        <v>22767.064337452066</v>
      </c>
      <c r="Y230" s="179">
        <v>17367.867963830897</v>
      </c>
      <c r="Z230" s="76">
        <v>6673.199829569664</v>
      </c>
      <c r="AA230" s="76">
        <v>7153.8275813094733</v>
      </c>
      <c r="AB230" s="50">
        <v>6979.3921317994609</v>
      </c>
      <c r="AC230" s="185">
        <f t="shared" si="7"/>
        <v>5399.1963736211692</v>
      </c>
      <c r="AD230" s="191"/>
      <c r="AE230" s="187" t="e">
        <v>#N/A</v>
      </c>
      <c r="AF230" s="77"/>
      <c r="AH230" s="99"/>
    </row>
    <row r="231" spans="1:34" ht="30" customHeight="1" x14ac:dyDescent="0.15">
      <c r="A231" s="92"/>
      <c r="B231" s="156" t="s">
        <v>613</v>
      </c>
      <c r="C231" s="43">
        <v>226</v>
      </c>
      <c r="D231" s="137" t="s">
        <v>632</v>
      </c>
      <c r="E231" s="45" t="s">
        <v>137</v>
      </c>
      <c r="F231" s="46" t="s">
        <v>633</v>
      </c>
      <c r="G231" s="144" t="s">
        <v>510</v>
      </c>
      <c r="H231" s="135">
        <v>1974</v>
      </c>
      <c r="I231" s="146">
        <v>1974</v>
      </c>
      <c r="J231" s="48">
        <v>31.2</v>
      </c>
      <c r="K231" s="140" t="s">
        <v>96</v>
      </c>
      <c r="L231" s="135">
        <v>1</v>
      </c>
      <c r="M231" s="145"/>
      <c r="N231" s="49" t="s">
        <v>123</v>
      </c>
      <c r="O231" s="142"/>
      <c r="P231" s="50">
        <v>40840.801282051281</v>
      </c>
      <c r="Q231" s="149"/>
      <c r="R231" s="143">
        <v>0</v>
      </c>
      <c r="S231" s="45"/>
      <c r="T231" s="45" t="s">
        <v>98</v>
      </c>
      <c r="U231" s="45" t="s">
        <v>3424</v>
      </c>
      <c r="V231" s="177" t="s">
        <v>1898</v>
      </c>
      <c r="W231" s="183">
        <v>1274233</v>
      </c>
      <c r="X231" s="184">
        <f t="shared" si="6"/>
        <v>40840.801282051281</v>
      </c>
      <c r="Y231" s="179">
        <v>28662.037927350426</v>
      </c>
      <c r="Z231" s="76">
        <v>4857.3717948717949</v>
      </c>
      <c r="AA231" s="76">
        <v>5825.2564102564102</v>
      </c>
      <c r="AB231" s="50">
        <v>5434.0705128205127</v>
      </c>
      <c r="AC231" s="185">
        <f t="shared" si="7"/>
        <v>12178.763354700855</v>
      </c>
      <c r="AD231" s="191"/>
      <c r="AE231" s="187" t="e">
        <v>#N/A</v>
      </c>
      <c r="AF231" s="77"/>
      <c r="AH231" s="99"/>
    </row>
    <row r="232" spans="1:34" s="131" customFormat="1" ht="30" customHeight="1" x14ac:dyDescent="0.15">
      <c r="A232" s="133"/>
      <c r="B232" s="156" t="s">
        <v>613</v>
      </c>
      <c r="C232" s="43">
        <v>227</v>
      </c>
      <c r="D232" s="137" t="s">
        <v>634</v>
      </c>
      <c r="E232" s="45" t="s">
        <v>137</v>
      </c>
      <c r="F232" s="46" t="s">
        <v>635</v>
      </c>
      <c r="G232" s="144" t="s">
        <v>95</v>
      </c>
      <c r="H232" s="135">
        <v>1986</v>
      </c>
      <c r="I232" s="146">
        <v>1986</v>
      </c>
      <c r="J232" s="48">
        <v>23.66</v>
      </c>
      <c r="K232" s="140" t="s">
        <v>96</v>
      </c>
      <c r="L232" s="135">
        <v>1</v>
      </c>
      <c r="M232" s="145"/>
      <c r="N232" s="49" t="s">
        <v>123</v>
      </c>
      <c r="O232" s="142"/>
      <c r="P232" s="50">
        <v>56669.8224852071</v>
      </c>
      <c r="Q232" s="149"/>
      <c r="R232" s="143">
        <v>0</v>
      </c>
      <c r="S232" s="45"/>
      <c r="T232" s="45" t="s">
        <v>98</v>
      </c>
      <c r="U232" s="45" t="s">
        <v>3424</v>
      </c>
      <c r="V232" s="177" t="s">
        <v>1899</v>
      </c>
      <c r="W232" s="183">
        <v>1340808</v>
      </c>
      <c r="X232" s="184">
        <f t="shared" si="6"/>
        <v>56669.8224852071</v>
      </c>
      <c r="Y232" s="179">
        <v>40614.563961679341</v>
      </c>
      <c r="Z232" s="76">
        <v>9223.7531699070169</v>
      </c>
      <c r="AA232" s="76">
        <v>10500.084530853761</v>
      </c>
      <c r="AB232" s="50">
        <v>9984.1927303465764</v>
      </c>
      <c r="AC232" s="185">
        <f t="shared" si="7"/>
        <v>16055.258523527758</v>
      </c>
      <c r="AD232" s="191"/>
      <c r="AE232" s="187" t="e">
        <v>#N/A</v>
      </c>
      <c r="AF232" s="77"/>
      <c r="AG232" s="130"/>
      <c r="AH232" s="132"/>
    </row>
    <row r="233" spans="1:34" ht="30" customHeight="1" x14ac:dyDescent="0.15">
      <c r="A233" s="92"/>
      <c r="B233" s="156" t="s">
        <v>613</v>
      </c>
      <c r="C233" s="43">
        <v>228</v>
      </c>
      <c r="D233" s="137" t="s">
        <v>637</v>
      </c>
      <c r="E233" s="45" t="s">
        <v>137</v>
      </c>
      <c r="F233" s="46" t="s">
        <v>636</v>
      </c>
      <c r="G233" s="157"/>
      <c r="H233" s="158"/>
      <c r="I233" s="159"/>
      <c r="J233" s="160"/>
      <c r="K233" s="140" t="s">
        <v>96</v>
      </c>
      <c r="L233" s="135">
        <v>1</v>
      </c>
      <c r="M233" s="150"/>
      <c r="N233" s="49" t="s">
        <v>123</v>
      </c>
      <c r="O233" s="151"/>
      <c r="P233" s="50"/>
      <c r="Q233" s="149"/>
      <c r="R233" s="143">
        <v>0</v>
      </c>
      <c r="S233" s="45"/>
      <c r="T233" s="45" t="s">
        <v>98</v>
      </c>
      <c r="U233" s="45" t="s">
        <v>3424</v>
      </c>
      <c r="V233" s="177" t="s">
        <v>1900</v>
      </c>
      <c r="W233" s="183">
        <v>1375106</v>
      </c>
      <c r="X233" s="184"/>
      <c r="Y233" s="179"/>
      <c r="Z233" s="76" t="e">
        <v>#DIV/0!</v>
      </c>
      <c r="AA233" s="76" t="e">
        <v>#DIV/0!</v>
      </c>
      <c r="AB233" s="50" t="e">
        <v>#DIV/0!</v>
      </c>
      <c r="AC233" s="185">
        <f t="shared" si="7"/>
        <v>0</v>
      </c>
      <c r="AD233" s="191"/>
      <c r="AE233" s="187" t="e">
        <v>#N/A</v>
      </c>
      <c r="AF233" s="77"/>
      <c r="AG233" s="81" t="s">
        <v>2440</v>
      </c>
      <c r="AH233" s="99"/>
    </row>
    <row r="234" spans="1:34" ht="37.5" customHeight="1" x14ac:dyDescent="0.15">
      <c r="A234" s="92"/>
      <c r="B234" s="156" t="s">
        <v>613</v>
      </c>
      <c r="C234" s="43">
        <v>229</v>
      </c>
      <c r="D234" s="137" t="s">
        <v>639</v>
      </c>
      <c r="E234" s="45" t="s">
        <v>137</v>
      </c>
      <c r="F234" s="46" t="s">
        <v>640</v>
      </c>
      <c r="G234" s="144" t="s">
        <v>122</v>
      </c>
      <c r="H234" s="135">
        <v>2006</v>
      </c>
      <c r="I234" s="146">
        <v>2006</v>
      </c>
      <c r="J234" s="48">
        <v>34.78</v>
      </c>
      <c r="K234" s="140" t="s">
        <v>96</v>
      </c>
      <c r="L234" s="135">
        <v>1</v>
      </c>
      <c r="M234" s="145"/>
      <c r="N234" s="49" t="s">
        <v>123</v>
      </c>
      <c r="O234" s="142"/>
      <c r="P234" s="50">
        <v>49762.967222541687</v>
      </c>
      <c r="Q234" s="149"/>
      <c r="R234" s="143">
        <v>0</v>
      </c>
      <c r="S234" s="45"/>
      <c r="T234" s="45" t="s">
        <v>98</v>
      </c>
      <c r="U234" s="45" t="s">
        <v>3424</v>
      </c>
      <c r="V234" s="177" t="s">
        <v>1901</v>
      </c>
      <c r="W234" s="183">
        <v>1730756</v>
      </c>
      <c r="X234" s="184">
        <f t="shared" si="6"/>
        <v>49762.967222541687</v>
      </c>
      <c r="Y234" s="179">
        <v>38860.798830745633</v>
      </c>
      <c r="Z234" s="76">
        <v>19277.803335250144</v>
      </c>
      <c r="AA234" s="76">
        <v>17636.026451983897</v>
      </c>
      <c r="AB234" s="50">
        <v>17275.388154111559</v>
      </c>
      <c r="AC234" s="185">
        <f t="shared" si="7"/>
        <v>10902.168391796054</v>
      </c>
      <c r="AD234" s="191"/>
      <c r="AE234" s="187" t="e">
        <v>#N/A</v>
      </c>
      <c r="AF234" s="77"/>
      <c r="AH234" s="99"/>
    </row>
    <row r="235" spans="1:34" ht="30" customHeight="1" x14ac:dyDescent="0.15">
      <c r="A235" s="92"/>
      <c r="B235" s="156" t="s">
        <v>613</v>
      </c>
      <c r="C235" s="43">
        <v>230</v>
      </c>
      <c r="D235" s="161" t="s">
        <v>641</v>
      </c>
      <c r="E235" s="45" t="s">
        <v>137</v>
      </c>
      <c r="F235" s="46" t="s">
        <v>642</v>
      </c>
      <c r="G235" s="144"/>
      <c r="H235" s="135"/>
      <c r="I235" s="146"/>
      <c r="J235" s="48"/>
      <c r="K235" s="140" t="s">
        <v>96</v>
      </c>
      <c r="L235" s="135"/>
      <c r="M235" s="150"/>
      <c r="N235" s="49" t="s">
        <v>1574</v>
      </c>
      <c r="O235" s="151"/>
      <c r="P235" s="50"/>
      <c r="Q235" s="149"/>
      <c r="R235" s="143">
        <v>0</v>
      </c>
      <c r="S235" s="45"/>
      <c r="T235" s="45"/>
      <c r="U235" s="45" t="s">
        <v>3424</v>
      </c>
      <c r="V235" s="177" t="s">
        <v>1902</v>
      </c>
      <c r="W235" s="183">
        <v>1291258</v>
      </c>
      <c r="X235" s="184"/>
      <c r="Y235" s="179"/>
      <c r="Z235" s="76" t="e">
        <v>#DIV/0!</v>
      </c>
      <c r="AA235" s="76" t="e">
        <v>#DIV/0!</v>
      </c>
      <c r="AB235" s="50" t="e">
        <v>#DIV/0!</v>
      </c>
      <c r="AC235" s="185">
        <f t="shared" si="7"/>
        <v>0</v>
      </c>
      <c r="AD235" s="191"/>
      <c r="AE235" s="187" t="e">
        <v>#N/A</v>
      </c>
      <c r="AF235" s="77"/>
      <c r="AG235" s="81" t="s">
        <v>2440</v>
      </c>
      <c r="AH235" s="99"/>
    </row>
    <row r="236" spans="1:34" ht="30" customHeight="1" x14ac:dyDescent="0.15">
      <c r="A236" s="92"/>
      <c r="B236" s="156" t="s">
        <v>613</v>
      </c>
      <c r="C236" s="43">
        <v>231</v>
      </c>
      <c r="D236" s="161" t="s">
        <v>643</v>
      </c>
      <c r="E236" s="45" t="s">
        <v>137</v>
      </c>
      <c r="F236" s="46" t="s">
        <v>635</v>
      </c>
      <c r="G236" s="144"/>
      <c r="H236" s="135"/>
      <c r="I236" s="146"/>
      <c r="J236" s="48"/>
      <c r="K236" s="140" t="s">
        <v>96</v>
      </c>
      <c r="L236" s="135"/>
      <c r="M236" s="150"/>
      <c r="N236" s="49" t="s">
        <v>1574</v>
      </c>
      <c r="O236" s="151"/>
      <c r="P236" s="50"/>
      <c r="Q236" s="149"/>
      <c r="R236" s="143">
        <v>0</v>
      </c>
      <c r="S236" s="45"/>
      <c r="T236" s="45"/>
      <c r="U236" s="45" t="s">
        <v>3424</v>
      </c>
      <c r="V236" s="177" t="s">
        <v>1903</v>
      </c>
      <c r="W236" s="183">
        <v>1366937</v>
      </c>
      <c r="X236" s="184"/>
      <c r="Y236" s="179"/>
      <c r="Z236" s="76" t="e">
        <v>#DIV/0!</v>
      </c>
      <c r="AA236" s="76" t="e">
        <v>#DIV/0!</v>
      </c>
      <c r="AB236" s="50" t="e">
        <v>#DIV/0!</v>
      </c>
      <c r="AC236" s="185">
        <f t="shared" si="7"/>
        <v>0</v>
      </c>
      <c r="AD236" s="191"/>
      <c r="AE236" s="187" t="e">
        <v>#N/A</v>
      </c>
      <c r="AF236" s="77"/>
      <c r="AG236" s="81" t="s">
        <v>2440</v>
      </c>
      <c r="AH236" s="99"/>
    </row>
    <row r="237" spans="1:34" ht="30" customHeight="1" x14ac:dyDescent="0.15">
      <c r="A237" s="92"/>
      <c r="B237" s="156" t="s">
        <v>613</v>
      </c>
      <c r="C237" s="43">
        <v>232</v>
      </c>
      <c r="D237" s="161" t="s">
        <v>644</v>
      </c>
      <c r="E237" s="45" t="s">
        <v>137</v>
      </c>
      <c r="F237" s="46" t="s">
        <v>638</v>
      </c>
      <c r="G237" s="144"/>
      <c r="H237" s="135"/>
      <c r="I237" s="146"/>
      <c r="J237" s="48"/>
      <c r="K237" s="140" t="s">
        <v>96</v>
      </c>
      <c r="L237" s="135"/>
      <c r="M237" s="150"/>
      <c r="N237" s="49" t="s">
        <v>1574</v>
      </c>
      <c r="O237" s="151"/>
      <c r="P237" s="50"/>
      <c r="Q237" s="149"/>
      <c r="R237" s="143">
        <v>0</v>
      </c>
      <c r="S237" s="45"/>
      <c r="T237" s="45"/>
      <c r="U237" s="45" t="s">
        <v>3424</v>
      </c>
      <c r="V237" s="177" t="s">
        <v>1904</v>
      </c>
      <c r="W237" s="183">
        <v>1350600</v>
      </c>
      <c r="X237" s="184"/>
      <c r="Y237" s="179"/>
      <c r="Z237" s="76" t="e">
        <v>#DIV/0!</v>
      </c>
      <c r="AA237" s="76" t="e">
        <v>#DIV/0!</v>
      </c>
      <c r="AB237" s="50" t="e">
        <v>#N/A</v>
      </c>
      <c r="AC237" s="185">
        <f t="shared" si="7"/>
        <v>0</v>
      </c>
      <c r="AD237" s="191"/>
      <c r="AE237" s="187" t="e">
        <v>#N/A</v>
      </c>
      <c r="AF237" s="77"/>
      <c r="AG237" s="81" t="s">
        <v>2440</v>
      </c>
      <c r="AH237" s="99"/>
    </row>
    <row r="238" spans="1:34" ht="30" customHeight="1" x14ac:dyDescent="0.15">
      <c r="A238" s="92"/>
      <c r="B238" s="156" t="s">
        <v>613</v>
      </c>
      <c r="C238" s="43">
        <v>233</v>
      </c>
      <c r="D238" s="161" t="s">
        <v>645</v>
      </c>
      <c r="E238" s="45" t="s">
        <v>137</v>
      </c>
      <c r="F238" s="46" t="s">
        <v>630</v>
      </c>
      <c r="G238" s="144"/>
      <c r="H238" s="135"/>
      <c r="I238" s="146"/>
      <c r="J238" s="48"/>
      <c r="K238" s="140" t="s">
        <v>96</v>
      </c>
      <c r="L238" s="135"/>
      <c r="M238" s="150"/>
      <c r="N238" s="49" t="s">
        <v>1574</v>
      </c>
      <c r="O238" s="151"/>
      <c r="P238" s="50"/>
      <c r="Q238" s="149"/>
      <c r="R238" s="143">
        <v>0</v>
      </c>
      <c r="S238" s="45"/>
      <c r="T238" s="45"/>
      <c r="U238" s="45" t="s">
        <v>3424</v>
      </c>
      <c r="V238" s="177" t="s">
        <v>1905</v>
      </c>
      <c r="W238" s="183">
        <v>1297066</v>
      </c>
      <c r="X238" s="184"/>
      <c r="Y238" s="179"/>
      <c r="Z238" s="76" t="e">
        <v>#DIV/0!</v>
      </c>
      <c r="AA238" s="76" t="e">
        <v>#DIV/0!</v>
      </c>
      <c r="AB238" s="50" t="e">
        <v>#DIV/0!</v>
      </c>
      <c r="AC238" s="185">
        <f t="shared" si="7"/>
        <v>0</v>
      </c>
      <c r="AD238" s="191"/>
      <c r="AE238" s="187" t="e">
        <v>#N/A</v>
      </c>
      <c r="AF238" s="77"/>
      <c r="AG238" s="81" t="s">
        <v>2440</v>
      </c>
      <c r="AH238" s="99"/>
    </row>
    <row r="239" spans="1:34" ht="30" customHeight="1" x14ac:dyDescent="0.15">
      <c r="A239" s="92"/>
      <c r="B239" s="156" t="s">
        <v>613</v>
      </c>
      <c r="C239" s="43">
        <v>234</v>
      </c>
      <c r="D239" s="137" t="s">
        <v>646</v>
      </c>
      <c r="E239" s="45" t="s">
        <v>129</v>
      </c>
      <c r="F239" s="46" t="s">
        <v>3144</v>
      </c>
      <c r="G239" s="144" t="s">
        <v>95</v>
      </c>
      <c r="H239" s="135">
        <v>1994</v>
      </c>
      <c r="I239" s="146">
        <v>1994</v>
      </c>
      <c r="J239" s="48">
        <v>3529.58</v>
      </c>
      <c r="K239" s="140" t="s">
        <v>96</v>
      </c>
      <c r="L239" s="135">
        <v>3</v>
      </c>
      <c r="M239" s="145" t="s">
        <v>943</v>
      </c>
      <c r="N239" s="49" t="s">
        <v>97</v>
      </c>
      <c r="O239" s="142" t="s">
        <v>97</v>
      </c>
      <c r="P239" s="50">
        <v>26291.819989913816</v>
      </c>
      <c r="Q239" s="90">
        <v>0.21833765109677097</v>
      </c>
      <c r="R239" s="143">
        <v>7983</v>
      </c>
      <c r="S239" s="45"/>
      <c r="T239" s="45" t="s">
        <v>98</v>
      </c>
      <c r="U239" s="45" t="s">
        <v>1713</v>
      </c>
      <c r="V239" s="177" t="s">
        <v>1906</v>
      </c>
      <c r="W239" s="183">
        <v>92799082</v>
      </c>
      <c r="X239" s="184">
        <f t="shared" si="6"/>
        <v>26291.819989913816</v>
      </c>
      <c r="Y239" s="179">
        <v>25697.029674918831</v>
      </c>
      <c r="Z239" s="76">
        <v>26704.443871508793</v>
      </c>
      <c r="AA239" s="76">
        <v>24155.705778024581</v>
      </c>
      <c r="AB239" s="50">
        <v>25313.475824319041</v>
      </c>
      <c r="AC239" s="185">
        <f t="shared" si="7"/>
        <v>594.79031499498524</v>
      </c>
      <c r="AD239" s="191">
        <v>0.21833765109677097</v>
      </c>
      <c r="AE239" s="187">
        <v>0.19401442373557026</v>
      </c>
      <c r="AF239" s="77"/>
      <c r="AH239" s="99"/>
    </row>
    <row r="240" spans="1:34" ht="30" customHeight="1" x14ac:dyDescent="0.15">
      <c r="A240" s="92"/>
      <c r="B240" s="156" t="s">
        <v>613</v>
      </c>
      <c r="C240" s="43">
        <v>235</v>
      </c>
      <c r="D240" s="137" t="s">
        <v>647</v>
      </c>
      <c r="E240" s="45" t="s">
        <v>100</v>
      </c>
      <c r="F240" s="46" t="s">
        <v>3145</v>
      </c>
      <c r="G240" s="144" t="s">
        <v>122</v>
      </c>
      <c r="H240" s="135">
        <v>1994</v>
      </c>
      <c r="I240" s="146">
        <v>1990</v>
      </c>
      <c r="J240" s="48">
        <v>1365.44</v>
      </c>
      <c r="K240" s="140" t="s">
        <v>96</v>
      </c>
      <c r="L240" s="135">
        <v>1</v>
      </c>
      <c r="M240" s="145"/>
      <c r="N240" s="49" t="s">
        <v>123</v>
      </c>
      <c r="O240" s="142"/>
      <c r="P240" s="50">
        <v>27598.892664635576</v>
      </c>
      <c r="Q240" s="90">
        <v>8.8084112149532684E-2</v>
      </c>
      <c r="R240" s="143">
        <v>3817</v>
      </c>
      <c r="S240" s="45"/>
      <c r="T240" s="45" t="s">
        <v>98</v>
      </c>
      <c r="U240" s="45" t="s">
        <v>1908</v>
      </c>
      <c r="V240" s="177" t="s">
        <v>1907</v>
      </c>
      <c r="W240" s="183">
        <v>37684632</v>
      </c>
      <c r="X240" s="184">
        <f t="shared" si="6"/>
        <v>27598.892664635576</v>
      </c>
      <c r="Y240" s="179">
        <v>21996.74756854933</v>
      </c>
      <c r="Z240" s="76">
        <v>19311.737608389969</v>
      </c>
      <c r="AA240" s="76">
        <v>20300.853571010077</v>
      </c>
      <c r="AB240" s="50">
        <v>24374.297662292007</v>
      </c>
      <c r="AC240" s="185">
        <f t="shared" si="7"/>
        <v>5602.1450960862458</v>
      </c>
      <c r="AD240" s="191">
        <v>8.8084112149532684E-2</v>
      </c>
      <c r="AE240" s="187">
        <v>8.9511941848390411E-2</v>
      </c>
      <c r="AF240" s="77"/>
      <c r="AH240" s="99"/>
    </row>
    <row r="241" spans="1:34" ht="45" customHeight="1" x14ac:dyDescent="0.15">
      <c r="A241" s="92"/>
      <c r="B241" s="156" t="s">
        <v>613</v>
      </c>
      <c r="C241" s="43">
        <v>236</v>
      </c>
      <c r="D241" s="137" t="s">
        <v>648</v>
      </c>
      <c r="E241" s="45" t="s">
        <v>107</v>
      </c>
      <c r="F241" s="46" t="s">
        <v>649</v>
      </c>
      <c r="G241" s="144" t="s">
        <v>179</v>
      </c>
      <c r="H241" s="135">
        <v>1984</v>
      </c>
      <c r="I241" s="146">
        <v>1984</v>
      </c>
      <c r="J241" s="48">
        <v>19693.7</v>
      </c>
      <c r="K241" s="140" t="s">
        <v>96</v>
      </c>
      <c r="L241" s="135">
        <v>7</v>
      </c>
      <c r="M241" s="145" t="s">
        <v>943</v>
      </c>
      <c r="N241" s="49" t="s">
        <v>97</v>
      </c>
      <c r="O241" s="142" t="s">
        <v>97</v>
      </c>
      <c r="P241" s="50">
        <v>21197.982603573731</v>
      </c>
      <c r="Q241" s="90">
        <v>0.39967711214147966</v>
      </c>
      <c r="R241" s="143">
        <v>11418.8</v>
      </c>
      <c r="S241" s="45"/>
      <c r="T241" s="45" t="s">
        <v>98</v>
      </c>
      <c r="U241" s="45" t="s">
        <v>1687</v>
      </c>
      <c r="V241" s="177" t="s">
        <v>1909</v>
      </c>
      <c r="W241" s="183">
        <v>417466710</v>
      </c>
      <c r="X241" s="184">
        <f t="shared" si="6"/>
        <v>21197.982603573731</v>
      </c>
      <c r="Y241" s="179">
        <v>22105.73939889406</v>
      </c>
      <c r="Z241" s="76">
        <v>21155.387611266546</v>
      </c>
      <c r="AA241" s="76">
        <v>19579.716508324997</v>
      </c>
      <c r="AB241" s="50">
        <v>21665.832474344588</v>
      </c>
      <c r="AC241" s="185">
        <f t="shared" si="7"/>
        <v>-907.75679532032882</v>
      </c>
      <c r="AD241" s="191">
        <v>0.39967711214147966</v>
      </c>
      <c r="AE241" s="187">
        <v>0.30768257677145239</v>
      </c>
      <c r="AF241" s="77"/>
      <c r="AH241" s="99"/>
    </row>
    <row r="242" spans="1:34" ht="30" customHeight="1" x14ac:dyDescent="0.15">
      <c r="A242" s="92"/>
      <c r="B242" s="156" t="s">
        <v>613</v>
      </c>
      <c r="C242" s="43">
        <v>237</v>
      </c>
      <c r="D242" s="137" t="s">
        <v>650</v>
      </c>
      <c r="E242" s="45" t="s">
        <v>156</v>
      </c>
      <c r="F242" s="46" t="s">
        <v>651</v>
      </c>
      <c r="G242" s="144" t="s">
        <v>510</v>
      </c>
      <c r="H242" s="135">
        <v>1985</v>
      </c>
      <c r="I242" s="146">
        <v>1985</v>
      </c>
      <c r="J242" s="48">
        <v>10349.42</v>
      </c>
      <c r="K242" s="140" t="s">
        <v>96</v>
      </c>
      <c r="L242" s="135">
        <v>3</v>
      </c>
      <c r="M242" s="145"/>
      <c r="N242" s="49" t="s">
        <v>97</v>
      </c>
      <c r="O242" s="142" t="s">
        <v>97</v>
      </c>
      <c r="P242" s="50">
        <v>28805.862647375408</v>
      </c>
      <c r="Q242" s="90">
        <v>0.29158653846153842</v>
      </c>
      <c r="R242" s="143">
        <v>175199.58000000002</v>
      </c>
      <c r="S242" s="45"/>
      <c r="T242" s="45" t="s">
        <v>652</v>
      </c>
      <c r="U242" s="45" t="s">
        <v>1707</v>
      </c>
      <c r="V242" s="177" t="s">
        <v>1910</v>
      </c>
      <c r="W242" s="183">
        <v>298123971</v>
      </c>
      <c r="X242" s="184">
        <f t="shared" si="6"/>
        <v>28805.862647375408</v>
      </c>
      <c r="Y242" s="179">
        <v>26943.652301288381</v>
      </c>
      <c r="Z242" s="76">
        <v>33161.617559244864</v>
      </c>
      <c r="AA242" s="76">
        <v>26511.980091637986</v>
      </c>
      <c r="AB242" s="50">
        <v>30619.354224681188</v>
      </c>
      <c r="AC242" s="185">
        <f t="shared" si="7"/>
        <v>1862.2103460870276</v>
      </c>
      <c r="AD242" s="191">
        <v>0.29158653846153842</v>
      </c>
      <c r="AE242" s="187">
        <v>0.2651297736273191</v>
      </c>
      <c r="AF242" s="77"/>
      <c r="AH242" s="99"/>
    </row>
    <row r="243" spans="1:34" ht="45" customHeight="1" x14ac:dyDescent="0.15">
      <c r="A243" s="92"/>
      <c r="B243" s="57" t="s">
        <v>653</v>
      </c>
      <c r="C243" s="43">
        <v>238</v>
      </c>
      <c r="D243" s="137" t="s">
        <v>654</v>
      </c>
      <c r="E243" s="45" t="s">
        <v>107</v>
      </c>
      <c r="F243" s="46" t="s">
        <v>655</v>
      </c>
      <c r="G243" s="144" t="s">
        <v>95</v>
      </c>
      <c r="H243" s="135">
        <v>1971</v>
      </c>
      <c r="I243" s="146">
        <v>1971</v>
      </c>
      <c r="J243" s="48">
        <f>7467.92-126-63</f>
        <v>7278.92</v>
      </c>
      <c r="K243" s="140" t="s">
        <v>96</v>
      </c>
      <c r="L243" s="135">
        <v>3</v>
      </c>
      <c r="M243" s="145"/>
      <c r="N243" s="49" t="s">
        <v>228</v>
      </c>
      <c r="O243" s="142" t="s">
        <v>97</v>
      </c>
      <c r="P243" s="50">
        <v>13056.966145263366</v>
      </c>
      <c r="Q243" s="149"/>
      <c r="R243" s="143">
        <v>19230.02</v>
      </c>
      <c r="S243" s="45" t="s">
        <v>3360</v>
      </c>
      <c r="T243" s="45" t="s">
        <v>656</v>
      </c>
      <c r="U243" s="45" t="s">
        <v>1912</v>
      </c>
      <c r="V243" s="177" t="s">
        <v>1911</v>
      </c>
      <c r="W243" s="183">
        <v>95040612.01408042</v>
      </c>
      <c r="X243" s="184">
        <f t="shared" si="6"/>
        <v>13056.966145263366</v>
      </c>
      <c r="Y243" s="179">
        <v>13194.864552099245</v>
      </c>
      <c r="Z243" s="76">
        <v>12571.791011057172</v>
      </c>
      <c r="AA243" s="76">
        <v>11646.567906882878</v>
      </c>
      <c r="AB243" s="50">
        <v>12142.333186350561</v>
      </c>
      <c r="AC243" s="185">
        <f t="shared" si="7"/>
        <v>-137.89840683587863</v>
      </c>
      <c r="AD243" s="191"/>
      <c r="AE243" s="187" t="e">
        <v>#N/A</v>
      </c>
      <c r="AF243" s="77"/>
      <c r="AH243" s="99"/>
    </row>
    <row r="244" spans="1:34" ht="38.25" customHeight="1" x14ac:dyDescent="0.15">
      <c r="A244" s="92"/>
      <c r="B244" s="57" t="s">
        <v>653</v>
      </c>
      <c r="C244" s="43">
        <v>239</v>
      </c>
      <c r="D244" s="137" t="s">
        <v>657</v>
      </c>
      <c r="E244" s="45" t="s">
        <v>107</v>
      </c>
      <c r="F244" s="46" t="s">
        <v>658</v>
      </c>
      <c r="G244" s="144" t="s">
        <v>95</v>
      </c>
      <c r="H244" s="135">
        <v>1958</v>
      </c>
      <c r="I244" s="146">
        <v>1958</v>
      </c>
      <c r="J244" s="48">
        <f>7309.95-108</f>
        <v>7201.95</v>
      </c>
      <c r="K244" s="140" t="s">
        <v>96</v>
      </c>
      <c r="L244" s="135">
        <v>4</v>
      </c>
      <c r="M244" s="145"/>
      <c r="N244" s="49" t="s">
        <v>228</v>
      </c>
      <c r="O244" s="142" t="s">
        <v>97</v>
      </c>
      <c r="P244" s="50">
        <v>12113.639664824226</v>
      </c>
      <c r="Q244" s="149"/>
      <c r="R244" s="143">
        <v>17401</v>
      </c>
      <c r="S244" s="45" t="s">
        <v>659</v>
      </c>
      <c r="T244" s="45" t="s">
        <v>660</v>
      </c>
      <c r="U244" s="45" t="s">
        <v>1912</v>
      </c>
      <c r="V244" s="177" t="s">
        <v>1913</v>
      </c>
      <c r="W244" s="183">
        <v>87241827.184080839</v>
      </c>
      <c r="X244" s="184">
        <f t="shared" si="6"/>
        <v>12113.639664824226</v>
      </c>
      <c r="Y244" s="179">
        <v>9851.9951515836019</v>
      </c>
      <c r="Z244" s="76">
        <v>8736.5617583018193</v>
      </c>
      <c r="AA244" s="76">
        <v>8001.8602712481697</v>
      </c>
      <c r="AB244" s="50">
        <v>8936.7575242227358</v>
      </c>
      <c r="AC244" s="185">
        <f t="shared" si="7"/>
        <v>2261.6445132406243</v>
      </c>
      <c r="AD244" s="191"/>
      <c r="AE244" s="187" t="e">
        <v>#N/A</v>
      </c>
      <c r="AF244" s="77"/>
      <c r="AH244" s="99"/>
    </row>
    <row r="245" spans="1:34" ht="38.25" customHeight="1" x14ac:dyDescent="0.15">
      <c r="A245" s="92"/>
      <c r="B245" s="57" t="s">
        <v>653</v>
      </c>
      <c r="C245" s="43">
        <v>240</v>
      </c>
      <c r="D245" s="137" t="s">
        <v>661</v>
      </c>
      <c r="E245" s="45" t="s">
        <v>107</v>
      </c>
      <c r="F245" s="46" t="s">
        <v>662</v>
      </c>
      <c r="G245" s="144" t="s">
        <v>95</v>
      </c>
      <c r="H245" s="135">
        <v>1967</v>
      </c>
      <c r="I245" s="146">
        <v>1967</v>
      </c>
      <c r="J245" s="48">
        <v>4995.55</v>
      </c>
      <c r="K245" s="140" t="s">
        <v>96</v>
      </c>
      <c r="L245" s="135">
        <v>3</v>
      </c>
      <c r="M245" s="145"/>
      <c r="N245" s="49" t="s">
        <v>97</v>
      </c>
      <c r="O245" s="142" t="s">
        <v>97</v>
      </c>
      <c r="P245" s="50">
        <v>8227.8882019384146</v>
      </c>
      <c r="Q245" s="149"/>
      <c r="R245" s="143">
        <v>8090</v>
      </c>
      <c r="S245" s="45" t="s">
        <v>3162</v>
      </c>
      <c r="T245" s="45" t="s">
        <v>663</v>
      </c>
      <c r="U245" s="45" t="s">
        <v>1912</v>
      </c>
      <c r="V245" s="177" t="s">
        <v>1914</v>
      </c>
      <c r="W245" s="183">
        <v>41102826.907193445</v>
      </c>
      <c r="X245" s="184">
        <f t="shared" si="6"/>
        <v>8227.8882019384146</v>
      </c>
      <c r="Y245" s="179">
        <v>8482.9883910275021</v>
      </c>
      <c r="Z245" s="76">
        <v>8010.0346819687184</v>
      </c>
      <c r="AA245" s="76">
        <v>7322.4638774509767</v>
      </c>
      <c r="AB245" s="50">
        <v>7656.6393877454702</v>
      </c>
      <c r="AC245" s="185">
        <f t="shared" si="7"/>
        <v>-255.10018908908751</v>
      </c>
      <c r="AD245" s="191"/>
      <c r="AE245" s="187" t="e">
        <v>#N/A</v>
      </c>
      <c r="AF245" s="77" t="e">
        <f>VLOOKUP(V245,#REF!,15,FALSE)</f>
        <v>#REF!</v>
      </c>
      <c r="AH245" s="99"/>
    </row>
    <row r="246" spans="1:34" ht="38.25" customHeight="1" x14ac:dyDescent="0.15">
      <c r="A246" s="92"/>
      <c r="B246" s="57" t="s">
        <v>653</v>
      </c>
      <c r="C246" s="43">
        <v>241</v>
      </c>
      <c r="D246" s="137" t="s">
        <v>664</v>
      </c>
      <c r="E246" s="45" t="s">
        <v>107</v>
      </c>
      <c r="F246" s="46" t="s">
        <v>665</v>
      </c>
      <c r="G246" s="144" t="s">
        <v>95</v>
      </c>
      <c r="H246" s="135">
        <v>1967</v>
      </c>
      <c r="I246" s="146">
        <v>1967</v>
      </c>
      <c r="J246" s="48">
        <f>7804.65-171</f>
        <v>7633.65</v>
      </c>
      <c r="K246" s="140" t="s">
        <v>96</v>
      </c>
      <c r="L246" s="135">
        <v>3</v>
      </c>
      <c r="M246" s="145"/>
      <c r="N246" s="49" t="s">
        <v>97</v>
      </c>
      <c r="O246" s="142" t="s">
        <v>97</v>
      </c>
      <c r="P246" s="50">
        <v>9744.2736406019321</v>
      </c>
      <c r="Q246" s="149"/>
      <c r="R246" s="143">
        <v>17502.66</v>
      </c>
      <c r="S246" s="45" t="s">
        <v>666</v>
      </c>
      <c r="T246" s="45" t="s">
        <v>667</v>
      </c>
      <c r="U246" s="45" t="s">
        <v>1912</v>
      </c>
      <c r="V246" s="177" t="s">
        <v>1915</v>
      </c>
      <c r="W246" s="183">
        <v>74384374.476580933</v>
      </c>
      <c r="X246" s="184">
        <f t="shared" si="6"/>
        <v>9744.2736406019321</v>
      </c>
      <c r="Y246" s="179">
        <v>8481.6125016382739</v>
      </c>
      <c r="Z246" s="76">
        <v>8230.3123313065935</v>
      </c>
      <c r="AA246" s="76">
        <v>7535.3450503057493</v>
      </c>
      <c r="AB246" s="50">
        <v>7843.4190101258991</v>
      </c>
      <c r="AC246" s="185">
        <f t="shared" si="7"/>
        <v>1262.6611389636582</v>
      </c>
      <c r="AD246" s="191"/>
      <c r="AE246" s="187" t="e">
        <v>#N/A</v>
      </c>
      <c r="AF246" s="77"/>
      <c r="AH246" s="99"/>
    </row>
    <row r="247" spans="1:34" ht="43.5" customHeight="1" x14ac:dyDescent="0.15">
      <c r="A247" s="92"/>
      <c r="B247" s="57" t="s">
        <v>653</v>
      </c>
      <c r="C247" s="43">
        <v>242</v>
      </c>
      <c r="D247" s="137" t="s">
        <v>668</v>
      </c>
      <c r="E247" s="45" t="s">
        <v>107</v>
      </c>
      <c r="F247" s="46" t="s">
        <v>669</v>
      </c>
      <c r="G247" s="144" t="s">
        <v>95</v>
      </c>
      <c r="H247" s="135">
        <v>1982</v>
      </c>
      <c r="I247" s="146">
        <v>1982</v>
      </c>
      <c r="J247" s="48">
        <f>7095.67-108-66.08</f>
        <v>6921.59</v>
      </c>
      <c r="K247" s="140" t="s">
        <v>96</v>
      </c>
      <c r="L247" s="135">
        <v>3</v>
      </c>
      <c r="M247" s="145"/>
      <c r="N247" s="49" t="s">
        <v>97</v>
      </c>
      <c r="O247" s="142" t="s">
        <v>97</v>
      </c>
      <c r="P247" s="50">
        <v>11719.067144401703</v>
      </c>
      <c r="Q247" s="149"/>
      <c r="R247" s="143">
        <v>18150</v>
      </c>
      <c r="S247" s="45" t="s">
        <v>3373</v>
      </c>
      <c r="T247" s="45" t="s">
        <v>670</v>
      </c>
      <c r="U247" s="45" t="s">
        <v>1912</v>
      </c>
      <c r="V247" s="177" t="s">
        <v>1916</v>
      </c>
      <c r="W247" s="183">
        <v>81114577.956019387</v>
      </c>
      <c r="X247" s="184">
        <f t="shared" si="6"/>
        <v>11719.067144401703</v>
      </c>
      <c r="Y247" s="179">
        <v>11577.060856264174</v>
      </c>
      <c r="Z247" s="76">
        <v>11464.438367335486</v>
      </c>
      <c r="AA247" s="76">
        <v>10448.871452217372</v>
      </c>
      <c r="AB247" s="50">
        <v>10572.326090324232</v>
      </c>
      <c r="AC247" s="185">
        <f t="shared" si="7"/>
        <v>142.00628813752883</v>
      </c>
      <c r="AD247" s="191"/>
      <c r="AE247" s="187" t="e">
        <v>#N/A</v>
      </c>
      <c r="AF247" s="77"/>
      <c r="AH247" s="99"/>
    </row>
    <row r="248" spans="1:34" ht="44.25" customHeight="1" x14ac:dyDescent="0.15">
      <c r="A248" s="92"/>
      <c r="B248" s="57" t="s">
        <v>653</v>
      </c>
      <c r="C248" s="43">
        <v>243</v>
      </c>
      <c r="D248" s="137" t="s">
        <v>671</v>
      </c>
      <c r="E248" s="45" t="s">
        <v>107</v>
      </c>
      <c r="F248" s="46" t="s">
        <v>672</v>
      </c>
      <c r="G248" s="144" t="s">
        <v>95</v>
      </c>
      <c r="H248" s="135">
        <v>1963</v>
      </c>
      <c r="I248" s="146">
        <v>1963</v>
      </c>
      <c r="J248" s="48">
        <f>6774.17-126-63.63</f>
        <v>6584.54</v>
      </c>
      <c r="K248" s="140" t="s">
        <v>96</v>
      </c>
      <c r="L248" s="135">
        <v>2</v>
      </c>
      <c r="M248" s="145"/>
      <c r="N248" s="49" t="s">
        <v>97</v>
      </c>
      <c r="O248" s="142" t="s">
        <v>97</v>
      </c>
      <c r="P248" s="50">
        <v>15324.619461748613</v>
      </c>
      <c r="Q248" s="149"/>
      <c r="R248" s="143">
        <v>19763</v>
      </c>
      <c r="S248" s="45" t="s">
        <v>3366</v>
      </c>
      <c r="T248" s="45" t="s">
        <v>673</v>
      </c>
      <c r="U248" s="45" t="s">
        <v>1912</v>
      </c>
      <c r="V248" s="177" t="s">
        <v>1917</v>
      </c>
      <c r="W248" s="183">
        <v>100905569.83066221</v>
      </c>
      <c r="X248" s="184">
        <f t="shared" si="6"/>
        <v>15324.619461748613</v>
      </c>
      <c r="Y248" s="179">
        <v>15473.323231609169</v>
      </c>
      <c r="Z248" s="76">
        <v>14766.249901596257</v>
      </c>
      <c r="AA248" s="76">
        <v>10215.846526174404</v>
      </c>
      <c r="AB248" s="50">
        <v>11216.591200650981</v>
      </c>
      <c r="AC248" s="185">
        <f t="shared" si="7"/>
        <v>-148.70376986055635</v>
      </c>
      <c r="AD248" s="191"/>
      <c r="AE248" s="187" t="e">
        <v>#N/A</v>
      </c>
      <c r="AF248" s="77"/>
      <c r="AH248" s="99"/>
    </row>
    <row r="249" spans="1:34" s="51" customFormat="1" ht="38.25" customHeight="1" x14ac:dyDescent="0.15">
      <c r="A249" s="92"/>
      <c r="B249" s="57" t="s">
        <v>653</v>
      </c>
      <c r="C249" s="43">
        <v>244</v>
      </c>
      <c r="D249" s="137" t="s">
        <v>674</v>
      </c>
      <c r="E249" s="45" t="s">
        <v>107</v>
      </c>
      <c r="F249" s="46" t="s">
        <v>675</v>
      </c>
      <c r="G249" s="144" t="s">
        <v>95</v>
      </c>
      <c r="H249" s="135">
        <v>1973</v>
      </c>
      <c r="I249" s="146">
        <v>1970</v>
      </c>
      <c r="J249" s="48">
        <v>7158.34</v>
      </c>
      <c r="K249" s="140" t="s">
        <v>96</v>
      </c>
      <c r="L249" s="135">
        <v>3</v>
      </c>
      <c r="M249" s="145"/>
      <c r="N249" s="49" t="s">
        <v>97</v>
      </c>
      <c r="O249" s="142" t="s">
        <v>97</v>
      </c>
      <c r="P249" s="50">
        <v>10538.725514980735</v>
      </c>
      <c r="Q249" s="149"/>
      <c r="R249" s="143">
        <v>13750.25</v>
      </c>
      <c r="S249" s="45" t="s">
        <v>3361</v>
      </c>
      <c r="T249" s="45" t="s">
        <v>676</v>
      </c>
      <c r="U249" s="45" t="s">
        <v>1912</v>
      </c>
      <c r="V249" s="177" t="s">
        <v>1918</v>
      </c>
      <c r="W249" s="183">
        <v>75439780.402907193</v>
      </c>
      <c r="X249" s="184">
        <f t="shared" si="6"/>
        <v>10538.725514980735</v>
      </c>
      <c r="Y249" s="179">
        <v>10461.533698725627</v>
      </c>
      <c r="Z249" s="76">
        <v>12924.04058306906</v>
      </c>
      <c r="AA249" s="76">
        <v>10103.194517438931</v>
      </c>
      <c r="AB249" s="50">
        <v>10294.776116617919</v>
      </c>
      <c r="AC249" s="185">
        <f t="shared" si="7"/>
        <v>77.191816255108279</v>
      </c>
      <c r="AD249" s="191"/>
      <c r="AE249" s="187" t="e">
        <v>#N/A</v>
      </c>
      <c r="AF249" s="77" t="s">
        <v>3160</v>
      </c>
      <c r="AG249" s="81"/>
      <c r="AH249" s="99"/>
    </row>
    <row r="250" spans="1:34" ht="38.25" customHeight="1" x14ac:dyDescent="0.15">
      <c r="A250" s="92"/>
      <c r="B250" s="57" t="s">
        <v>653</v>
      </c>
      <c r="C250" s="43">
        <v>245</v>
      </c>
      <c r="D250" s="137" t="s">
        <v>677</v>
      </c>
      <c r="E250" s="45" t="s">
        <v>107</v>
      </c>
      <c r="F250" s="46" t="s">
        <v>678</v>
      </c>
      <c r="G250" s="144" t="s">
        <v>95</v>
      </c>
      <c r="H250" s="135">
        <v>1972</v>
      </c>
      <c r="I250" s="146">
        <v>1972</v>
      </c>
      <c r="J250" s="48">
        <f>5507.64-114</f>
        <v>5393.64</v>
      </c>
      <c r="K250" s="140" t="s">
        <v>96</v>
      </c>
      <c r="L250" s="135">
        <v>3</v>
      </c>
      <c r="M250" s="145"/>
      <c r="N250" s="49" t="s">
        <v>97</v>
      </c>
      <c r="O250" s="142" t="s">
        <v>97</v>
      </c>
      <c r="P250" s="50">
        <v>29526.144365060089</v>
      </c>
      <c r="Q250" s="149"/>
      <c r="R250" s="143">
        <v>17572</v>
      </c>
      <c r="S250" s="45" t="s">
        <v>3068</v>
      </c>
      <c r="T250" s="45" t="s">
        <v>679</v>
      </c>
      <c r="U250" s="45" t="s">
        <v>1912</v>
      </c>
      <c r="V250" s="177" t="s">
        <v>1919</v>
      </c>
      <c r="W250" s="183">
        <v>159253393.2931627</v>
      </c>
      <c r="X250" s="184">
        <f t="shared" si="6"/>
        <v>29526.144365060089</v>
      </c>
      <c r="Y250" s="179">
        <v>27003.88634748639</v>
      </c>
      <c r="Z250" s="76">
        <v>10402.654690520543</v>
      </c>
      <c r="AA250" s="76">
        <v>10158.015754159271</v>
      </c>
      <c r="AB250" s="50">
        <v>8620.9494405927089</v>
      </c>
      <c r="AC250" s="185">
        <f t="shared" si="7"/>
        <v>2522.2580175736985</v>
      </c>
      <c r="AD250" s="191"/>
      <c r="AE250" s="187" t="e">
        <v>#N/A</v>
      </c>
      <c r="AF250" s="77" t="s">
        <v>2967</v>
      </c>
      <c r="AH250" s="99"/>
    </row>
    <row r="251" spans="1:34" ht="45" customHeight="1" x14ac:dyDescent="0.15">
      <c r="A251" s="92"/>
      <c r="B251" s="57" t="s">
        <v>653</v>
      </c>
      <c r="C251" s="43">
        <v>246</v>
      </c>
      <c r="D251" s="137" t="s">
        <v>680</v>
      </c>
      <c r="E251" s="45" t="s">
        <v>107</v>
      </c>
      <c r="F251" s="46" t="s">
        <v>681</v>
      </c>
      <c r="G251" s="144" t="s">
        <v>95</v>
      </c>
      <c r="H251" s="135">
        <v>1975</v>
      </c>
      <c r="I251" s="146">
        <v>1975</v>
      </c>
      <c r="J251" s="48">
        <v>7315.5599999999995</v>
      </c>
      <c r="K251" s="140" t="s">
        <v>96</v>
      </c>
      <c r="L251" s="135">
        <v>3</v>
      </c>
      <c r="M251" s="145"/>
      <c r="N251" s="49" t="s">
        <v>97</v>
      </c>
      <c r="O251" s="142" t="s">
        <v>97</v>
      </c>
      <c r="P251" s="50">
        <v>24003.595783298635</v>
      </c>
      <c r="Q251" s="149"/>
      <c r="R251" s="143">
        <v>22998</v>
      </c>
      <c r="S251" s="45"/>
      <c r="T251" s="45" t="s">
        <v>682</v>
      </c>
      <c r="U251" s="45" t="s">
        <v>1912</v>
      </c>
      <c r="V251" s="177" t="s">
        <v>1920</v>
      </c>
      <c r="W251" s="183">
        <v>175599745.16846815</v>
      </c>
      <c r="X251" s="184">
        <f t="shared" si="6"/>
        <v>24003.595783298635</v>
      </c>
      <c r="Y251" s="179">
        <v>22388.506209444837</v>
      </c>
      <c r="Z251" s="76">
        <v>11992.882825090768</v>
      </c>
      <c r="AA251" s="76">
        <v>9973.6342425967086</v>
      </c>
      <c r="AB251" s="50">
        <v>10522.102009562817</v>
      </c>
      <c r="AC251" s="185">
        <f t="shared" si="7"/>
        <v>1615.0895738537984</v>
      </c>
      <c r="AD251" s="191"/>
      <c r="AE251" s="187" t="e">
        <v>#N/A</v>
      </c>
      <c r="AF251" s="77"/>
      <c r="AH251" s="99"/>
    </row>
    <row r="252" spans="1:34" ht="38.25" customHeight="1" x14ac:dyDescent="0.15">
      <c r="A252" s="92"/>
      <c r="B252" s="57" t="s">
        <v>653</v>
      </c>
      <c r="C252" s="43">
        <v>247</v>
      </c>
      <c r="D252" s="137" t="s">
        <v>683</v>
      </c>
      <c r="E252" s="45" t="s">
        <v>107</v>
      </c>
      <c r="F252" s="46" t="s">
        <v>684</v>
      </c>
      <c r="G252" s="144" t="s">
        <v>95</v>
      </c>
      <c r="H252" s="135">
        <v>1966</v>
      </c>
      <c r="I252" s="146">
        <v>1964</v>
      </c>
      <c r="J252" s="48">
        <f>3394.77-63</f>
        <v>3331.77</v>
      </c>
      <c r="K252" s="140" t="s">
        <v>96</v>
      </c>
      <c r="L252" s="135">
        <v>3</v>
      </c>
      <c r="M252" s="145"/>
      <c r="N252" s="49" t="s">
        <v>97</v>
      </c>
      <c r="O252" s="142" t="s">
        <v>97</v>
      </c>
      <c r="P252" s="50">
        <v>9557.3651644559432</v>
      </c>
      <c r="Q252" s="149"/>
      <c r="R252" s="143">
        <v>16468</v>
      </c>
      <c r="S252" s="45" t="s">
        <v>685</v>
      </c>
      <c r="T252" s="45" t="s">
        <v>686</v>
      </c>
      <c r="U252" s="45" t="s">
        <v>1912</v>
      </c>
      <c r="V252" s="177" t="s">
        <v>1921</v>
      </c>
      <c r="W252" s="183">
        <v>31842942.533979375</v>
      </c>
      <c r="X252" s="184">
        <f t="shared" si="6"/>
        <v>9557.3651644559432</v>
      </c>
      <c r="Y252" s="179">
        <v>8199.358275838671</v>
      </c>
      <c r="Z252" s="76">
        <v>7936.5984328990162</v>
      </c>
      <c r="AA252" s="76">
        <v>7564.8244373889293</v>
      </c>
      <c r="AB252" s="50">
        <v>8152.1701005565319</v>
      </c>
      <c r="AC252" s="185">
        <f t="shared" si="7"/>
        <v>1358.0068886172721</v>
      </c>
      <c r="AD252" s="191"/>
      <c r="AE252" s="187" t="e">
        <v>#N/A</v>
      </c>
      <c r="AF252" s="77"/>
      <c r="AH252" s="99"/>
    </row>
    <row r="253" spans="1:34" ht="44.25" customHeight="1" x14ac:dyDescent="0.15">
      <c r="A253" s="92"/>
      <c r="B253" s="57" t="s">
        <v>653</v>
      </c>
      <c r="C253" s="43">
        <v>248</v>
      </c>
      <c r="D253" s="137" t="s">
        <v>687</v>
      </c>
      <c r="E253" s="45" t="s">
        <v>107</v>
      </c>
      <c r="F253" s="46" t="s">
        <v>688</v>
      </c>
      <c r="G253" s="144" t="s">
        <v>95</v>
      </c>
      <c r="H253" s="135">
        <v>1969</v>
      </c>
      <c r="I253" s="146">
        <v>1969</v>
      </c>
      <c r="J253" s="48">
        <f>6381.81-126-63</f>
        <v>6192.81</v>
      </c>
      <c r="K253" s="140" t="s">
        <v>96</v>
      </c>
      <c r="L253" s="135">
        <v>3</v>
      </c>
      <c r="M253" s="145"/>
      <c r="N253" s="49" t="s">
        <v>228</v>
      </c>
      <c r="O253" s="142" t="s">
        <v>97</v>
      </c>
      <c r="P253" s="50">
        <v>13637.472044415537</v>
      </c>
      <c r="Q253" s="149"/>
      <c r="R253" s="143">
        <v>21154.5</v>
      </c>
      <c r="S253" s="45" t="s">
        <v>3369</v>
      </c>
      <c r="T253" s="45" t="s">
        <v>689</v>
      </c>
      <c r="U253" s="45" t="s">
        <v>1912</v>
      </c>
      <c r="V253" s="177" t="s">
        <v>1922</v>
      </c>
      <c r="W253" s="183">
        <v>84454273.251376987</v>
      </c>
      <c r="X253" s="184">
        <f t="shared" si="6"/>
        <v>13637.472044415537</v>
      </c>
      <c r="Y253" s="179">
        <v>13332.166170962155</v>
      </c>
      <c r="Z253" s="76">
        <v>13268.737756906698</v>
      </c>
      <c r="AA253" s="76">
        <v>12431.326485522588</v>
      </c>
      <c r="AB253" s="50">
        <v>11569.051259767724</v>
      </c>
      <c r="AC253" s="185">
        <f t="shared" si="7"/>
        <v>305.30587345338245</v>
      </c>
      <c r="AD253" s="191"/>
      <c r="AE253" s="187" t="e">
        <v>#N/A</v>
      </c>
      <c r="AF253" s="77"/>
      <c r="AH253" s="99"/>
    </row>
    <row r="254" spans="1:34" ht="30" customHeight="1" x14ac:dyDescent="0.15">
      <c r="A254" s="92"/>
      <c r="B254" s="57" t="s">
        <v>653</v>
      </c>
      <c r="C254" s="43">
        <v>249</v>
      </c>
      <c r="D254" s="137" t="s">
        <v>690</v>
      </c>
      <c r="E254" s="45" t="s">
        <v>107</v>
      </c>
      <c r="F254" s="46" t="s">
        <v>691</v>
      </c>
      <c r="G254" s="144" t="s">
        <v>95</v>
      </c>
      <c r="H254" s="135">
        <v>1992</v>
      </c>
      <c r="I254" s="146">
        <v>1979</v>
      </c>
      <c r="J254" s="48">
        <f>3778.86-85</f>
        <v>3693.86</v>
      </c>
      <c r="K254" s="140" t="s">
        <v>96</v>
      </c>
      <c r="L254" s="135">
        <v>3</v>
      </c>
      <c r="M254" s="145"/>
      <c r="N254" s="49" t="s">
        <v>97</v>
      </c>
      <c r="O254" s="142" t="s">
        <v>97</v>
      </c>
      <c r="P254" s="50">
        <v>12185.126677521759</v>
      </c>
      <c r="Q254" s="149"/>
      <c r="R254" s="143">
        <v>22964</v>
      </c>
      <c r="S254" s="45" t="s">
        <v>3119</v>
      </c>
      <c r="T254" s="45" t="s">
        <v>692</v>
      </c>
      <c r="U254" s="45" t="s">
        <v>1912</v>
      </c>
      <c r="V254" s="177" t="s">
        <v>1923</v>
      </c>
      <c r="W254" s="183">
        <v>45010152.029030524</v>
      </c>
      <c r="X254" s="184">
        <f t="shared" si="6"/>
        <v>12185.126677521759</v>
      </c>
      <c r="Y254" s="179">
        <v>10897.109919209597</v>
      </c>
      <c r="Z254" s="76">
        <v>10916.779956424301</v>
      </c>
      <c r="AA254" s="76">
        <v>10593.895679518999</v>
      </c>
      <c r="AB254" s="50">
        <v>10844.390041101371</v>
      </c>
      <c r="AC254" s="185">
        <f t="shared" si="7"/>
        <v>1288.016758312162</v>
      </c>
      <c r="AD254" s="191"/>
      <c r="AE254" s="187" t="e">
        <v>#N/A</v>
      </c>
      <c r="AF254" s="77"/>
      <c r="AH254" s="99"/>
    </row>
    <row r="255" spans="1:34" ht="45" customHeight="1" x14ac:dyDescent="0.15">
      <c r="A255" s="92"/>
      <c r="B255" s="57" t="s">
        <v>653</v>
      </c>
      <c r="C255" s="43">
        <v>250</v>
      </c>
      <c r="D255" s="137" t="s">
        <v>693</v>
      </c>
      <c r="E255" s="45" t="s">
        <v>107</v>
      </c>
      <c r="F255" s="46" t="s">
        <v>694</v>
      </c>
      <c r="G255" s="144" t="s">
        <v>95</v>
      </c>
      <c r="H255" s="135">
        <v>1977</v>
      </c>
      <c r="I255" s="146">
        <v>1972</v>
      </c>
      <c r="J255" s="48">
        <f>7303.86-J396</f>
        <v>7240.86</v>
      </c>
      <c r="K255" s="140" t="s">
        <v>96</v>
      </c>
      <c r="L255" s="135">
        <v>3</v>
      </c>
      <c r="M255" s="145"/>
      <c r="N255" s="49" t="s">
        <v>228</v>
      </c>
      <c r="O255" s="142" t="s">
        <v>97</v>
      </c>
      <c r="P255" s="50">
        <v>21054.588019966395</v>
      </c>
      <c r="Q255" s="149"/>
      <c r="R255" s="143">
        <v>18374</v>
      </c>
      <c r="S255" s="45" t="s">
        <v>3372</v>
      </c>
      <c r="T255" s="45" t="s">
        <v>3146</v>
      </c>
      <c r="U255" s="45" t="s">
        <v>1912</v>
      </c>
      <c r="V255" s="177" t="s">
        <v>1924</v>
      </c>
      <c r="W255" s="183">
        <v>152453324.21025386</v>
      </c>
      <c r="X255" s="184">
        <f t="shared" si="6"/>
        <v>21054.588019966395</v>
      </c>
      <c r="Y255" s="179">
        <v>10663.052061338147</v>
      </c>
      <c r="Z255" s="76">
        <v>10787.525291535159</v>
      </c>
      <c r="AA255" s="76">
        <v>9862.9300408308663</v>
      </c>
      <c r="AB255" s="50">
        <v>14036.252009525409</v>
      </c>
      <c r="AC255" s="185">
        <f t="shared" si="7"/>
        <v>10391.535958628248</v>
      </c>
      <c r="AD255" s="191"/>
      <c r="AE255" s="187" t="e">
        <v>#N/A</v>
      </c>
      <c r="AF255" s="77"/>
      <c r="AH255" s="99"/>
    </row>
    <row r="256" spans="1:34" ht="38.25" customHeight="1" x14ac:dyDescent="0.15">
      <c r="A256" s="92"/>
      <c r="B256" s="57" t="s">
        <v>653</v>
      </c>
      <c r="C256" s="43">
        <v>251</v>
      </c>
      <c r="D256" s="137" t="s">
        <v>695</v>
      </c>
      <c r="E256" s="45" t="s">
        <v>107</v>
      </c>
      <c r="F256" s="46" t="s">
        <v>696</v>
      </c>
      <c r="G256" s="144" t="s">
        <v>95</v>
      </c>
      <c r="H256" s="135">
        <v>1962</v>
      </c>
      <c r="I256" s="146">
        <v>1962</v>
      </c>
      <c r="J256" s="48">
        <f>5708.01-99</f>
        <v>5609.01</v>
      </c>
      <c r="K256" s="140" t="s">
        <v>96</v>
      </c>
      <c r="L256" s="135">
        <v>6</v>
      </c>
      <c r="M256" s="145" t="s">
        <v>2937</v>
      </c>
      <c r="N256" s="49" t="s">
        <v>228</v>
      </c>
      <c r="O256" s="142" t="s">
        <v>97</v>
      </c>
      <c r="P256" s="50">
        <v>9004.2301021944313</v>
      </c>
      <c r="Q256" s="149"/>
      <c r="R256" s="143">
        <v>11788</v>
      </c>
      <c r="S256" s="45" t="s">
        <v>3147</v>
      </c>
      <c r="T256" s="45" t="s">
        <v>697</v>
      </c>
      <c r="U256" s="45" t="s">
        <v>1912</v>
      </c>
      <c r="V256" s="177" t="s">
        <v>1925</v>
      </c>
      <c r="W256" s="183">
        <v>50504816.685509585</v>
      </c>
      <c r="X256" s="184">
        <f t="shared" si="6"/>
        <v>9004.2301021944313</v>
      </c>
      <c r="Y256" s="179">
        <v>9043.4870419020626</v>
      </c>
      <c r="Z256" s="76">
        <v>8484.4450609444957</v>
      </c>
      <c r="AA256" s="76">
        <v>7768.4087633089812</v>
      </c>
      <c r="AB256" s="50">
        <v>8106.8710448622733</v>
      </c>
      <c r="AC256" s="185">
        <f t="shared" si="7"/>
        <v>-39.256939707631318</v>
      </c>
      <c r="AD256" s="191"/>
      <c r="AE256" s="187" t="e">
        <v>#N/A</v>
      </c>
      <c r="AF256" s="77"/>
      <c r="AH256" s="99"/>
    </row>
    <row r="257" spans="1:34" ht="44.25" customHeight="1" x14ac:dyDescent="0.15">
      <c r="A257" s="92"/>
      <c r="B257" s="57" t="s">
        <v>653</v>
      </c>
      <c r="C257" s="43">
        <v>252</v>
      </c>
      <c r="D257" s="137" t="s">
        <v>698</v>
      </c>
      <c r="E257" s="45" t="s">
        <v>107</v>
      </c>
      <c r="F257" s="46" t="s">
        <v>699</v>
      </c>
      <c r="G257" s="144" t="s">
        <v>95</v>
      </c>
      <c r="H257" s="135">
        <v>1993</v>
      </c>
      <c r="I257" s="146">
        <v>1989</v>
      </c>
      <c r="J257" s="48">
        <f>7658.06-63-63</f>
        <v>7532.06</v>
      </c>
      <c r="K257" s="140" t="s">
        <v>96</v>
      </c>
      <c r="L257" s="135">
        <v>3</v>
      </c>
      <c r="M257" s="145"/>
      <c r="N257" s="49" t="s">
        <v>97</v>
      </c>
      <c r="O257" s="142" t="s">
        <v>97</v>
      </c>
      <c r="P257" s="50">
        <v>10370.942538621322</v>
      </c>
      <c r="Q257" s="149"/>
      <c r="R257" s="143">
        <v>26676</v>
      </c>
      <c r="S257" s="45" t="s">
        <v>3374</v>
      </c>
      <c r="T257" s="45" t="s">
        <v>700</v>
      </c>
      <c r="U257" s="45" t="s">
        <v>1912</v>
      </c>
      <c r="V257" s="177" t="s">
        <v>1926</v>
      </c>
      <c r="W257" s="183">
        <v>78114561.457448125</v>
      </c>
      <c r="X257" s="184">
        <f t="shared" si="6"/>
        <v>10370.942538621322</v>
      </c>
      <c r="Y257" s="179">
        <v>11069.752414915794</v>
      </c>
      <c r="Z257" s="76">
        <v>13233.204230121306</v>
      </c>
      <c r="AA257" s="76">
        <v>15433.978270323609</v>
      </c>
      <c r="AB257" s="50">
        <v>13823.105535187438</v>
      </c>
      <c r="AC257" s="185">
        <f t="shared" si="7"/>
        <v>-698.80987629447191</v>
      </c>
      <c r="AD257" s="191"/>
      <c r="AE257" s="187" t="e">
        <v>#N/A</v>
      </c>
      <c r="AF257" s="77"/>
      <c r="AH257" s="99"/>
    </row>
    <row r="258" spans="1:34" ht="38.25" customHeight="1" x14ac:dyDescent="0.15">
      <c r="A258" s="92"/>
      <c r="B258" s="57" t="s">
        <v>653</v>
      </c>
      <c r="C258" s="43">
        <v>253</v>
      </c>
      <c r="D258" s="137" t="s">
        <v>701</v>
      </c>
      <c r="E258" s="45" t="s">
        <v>107</v>
      </c>
      <c r="F258" s="46" t="s">
        <v>702</v>
      </c>
      <c r="G258" s="144" t="s">
        <v>95</v>
      </c>
      <c r="H258" s="135">
        <v>1961</v>
      </c>
      <c r="I258" s="146">
        <v>1961</v>
      </c>
      <c r="J258" s="48">
        <v>8855.7899999999991</v>
      </c>
      <c r="K258" s="140" t="s">
        <v>96</v>
      </c>
      <c r="L258" s="135">
        <v>4</v>
      </c>
      <c r="M258" s="145"/>
      <c r="N258" s="49" t="s">
        <v>97</v>
      </c>
      <c r="O258" s="142" t="s">
        <v>97</v>
      </c>
      <c r="P258" s="50">
        <v>8365.8237529066937</v>
      </c>
      <c r="Q258" s="149"/>
      <c r="R258" s="143">
        <v>22838</v>
      </c>
      <c r="S258" s="45"/>
      <c r="T258" s="45" t="s">
        <v>703</v>
      </c>
      <c r="U258" s="45" t="s">
        <v>1912</v>
      </c>
      <c r="V258" s="177" t="s">
        <v>1927</v>
      </c>
      <c r="W258" s="183">
        <v>74085978.332753554</v>
      </c>
      <c r="X258" s="184">
        <f t="shared" si="6"/>
        <v>8365.8237529066937</v>
      </c>
      <c r="Y258" s="179">
        <v>8583.8561694879554</v>
      </c>
      <c r="Z258" s="76">
        <v>8895.8071181206433</v>
      </c>
      <c r="AA258" s="76">
        <v>7308.2269705788231</v>
      </c>
      <c r="AB258" s="50">
        <v>8227.9396167053983</v>
      </c>
      <c r="AC258" s="185">
        <f t="shared" si="7"/>
        <v>-218.03241658126171</v>
      </c>
      <c r="AD258" s="191"/>
      <c r="AE258" s="187" t="e">
        <v>#N/A</v>
      </c>
      <c r="AF258" s="77"/>
      <c r="AH258" s="99"/>
    </row>
    <row r="259" spans="1:34" ht="38.25" customHeight="1" x14ac:dyDescent="0.15">
      <c r="A259" s="92"/>
      <c r="B259" s="57" t="s">
        <v>653</v>
      </c>
      <c r="C259" s="43">
        <v>254</v>
      </c>
      <c r="D259" s="137" t="s">
        <v>704</v>
      </c>
      <c r="E259" s="45" t="s">
        <v>107</v>
      </c>
      <c r="F259" s="46" t="s">
        <v>705</v>
      </c>
      <c r="G259" s="144" t="s">
        <v>95</v>
      </c>
      <c r="H259" s="135">
        <v>1972</v>
      </c>
      <c r="I259" s="146">
        <v>1972</v>
      </c>
      <c r="J259" s="48">
        <f>7476.54+36.67</f>
        <v>7513.21</v>
      </c>
      <c r="K259" s="140" t="s">
        <v>96</v>
      </c>
      <c r="L259" s="135">
        <v>4</v>
      </c>
      <c r="M259" s="145" t="s">
        <v>2937</v>
      </c>
      <c r="N259" s="49" t="s">
        <v>97</v>
      </c>
      <c r="O259" s="142" t="s">
        <v>97</v>
      </c>
      <c r="P259" s="50">
        <v>7887.8599461304239</v>
      </c>
      <c r="Q259" s="149"/>
      <c r="R259" s="143">
        <v>18289.16</v>
      </c>
      <c r="S259" s="45"/>
      <c r="T259" s="45" t="s">
        <v>706</v>
      </c>
      <c r="U259" s="45" t="s">
        <v>1912</v>
      </c>
      <c r="V259" s="177" t="s">
        <v>1928</v>
      </c>
      <c r="W259" s="183">
        <v>59263148.225866564</v>
      </c>
      <c r="X259" s="184">
        <f t="shared" si="6"/>
        <v>7887.8599461304239</v>
      </c>
      <c r="Y259" s="179">
        <v>8017.3511836561875</v>
      </c>
      <c r="Z259" s="76">
        <v>7475.4204654758551</v>
      </c>
      <c r="AA259" s="76">
        <v>6890.9143862364408</v>
      </c>
      <c r="AB259" s="50">
        <v>7675.5386752723334</v>
      </c>
      <c r="AC259" s="185">
        <f t="shared" si="7"/>
        <v>-129.49123752576361</v>
      </c>
      <c r="AD259" s="191"/>
      <c r="AE259" s="187" t="e">
        <v>#N/A</v>
      </c>
      <c r="AF259" s="77"/>
      <c r="AH259" s="99"/>
    </row>
    <row r="260" spans="1:34" ht="38.25" customHeight="1" x14ac:dyDescent="0.15">
      <c r="A260" s="92"/>
      <c r="B260" s="57" t="s">
        <v>653</v>
      </c>
      <c r="C260" s="43">
        <v>255</v>
      </c>
      <c r="D260" s="137" t="s">
        <v>707</v>
      </c>
      <c r="E260" s="45" t="s">
        <v>107</v>
      </c>
      <c r="F260" s="46" t="s">
        <v>708</v>
      </c>
      <c r="G260" s="144" t="s">
        <v>95</v>
      </c>
      <c r="H260" s="135">
        <v>1968</v>
      </c>
      <c r="I260" s="146">
        <v>1968</v>
      </c>
      <c r="J260" s="48">
        <v>7921.2000000000007</v>
      </c>
      <c r="K260" s="140" t="s">
        <v>96</v>
      </c>
      <c r="L260" s="135">
        <v>3</v>
      </c>
      <c r="M260" s="145"/>
      <c r="N260" s="49" t="s">
        <v>97</v>
      </c>
      <c r="O260" s="142" t="s">
        <v>97</v>
      </c>
      <c r="P260" s="50">
        <v>7509.1262181336951</v>
      </c>
      <c r="Q260" s="149"/>
      <c r="R260" s="143">
        <v>17959</v>
      </c>
      <c r="S260" s="45"/>
      <c r="T260" s="45" t="s">
        <v>709</v>
      </c>
      <c r="U260" s="45" t="s">
        <v>1912</v>
      </c>
      <c r="V260" s="177" t="s">
        <v>1929</v>
      </c>
      <c r="W260" s="183">
        <v>59481290.59908063</v>
      </c>
      <c r="X260" s="184">
        <f t="shared" si="6"/>
        <v>7509.1262181336951</v>
      </c>
      <c r="Y260" s="179">
        <v>7894.6403621024429</v>
      </c>
      <c r="Z260" s="76">
        <v>7820.480464381305</v>
      </c>
      <c r="AA260" s="76">
        <v>6890.8148458592195</v>
      </c>
      <c r="AB260" s="50">
        <v>7319.1300436809734</v>
      </c>
      <c r="AC260" s="185">
        <f t="shared" si="7"/>
        <v>-385.5141439687477</v>
      </c>
      <c r="AD260" s="191"/>
      <c r="AE260" s="187" t="e">
        <v>#N/A</v>
      </c>
      <c r="AF260" s="77"/>
      <c r="AH260" s="99"/>
    </row>
    <row r="261" spans="1:34" ht="38.25" customHeight="1" x14ac:dyDescent="0.15">
      <c r="A261" s="92"/>
      <c r="B261" s="57" t="s">
        <v>653</v>
      </c>
      <c r="C261" s="43">
        <v>256</v>
      </c>
      <c r="D261" s="137" t="s">
        <v>710</v>
      </c>
      <c r="E261" s="45" t="s">
        <v>107</v>
      </c>
      <c r="F261" s="46" t="s">
        <v>711</v>
      </c>
      <c r="G261" s="144" t="s">
        <v>95</v>
      </c>
      <c r="H261" s="135">
        <v>1979</v>
      </c>
      <c r="I261" s="146">
        <v>1973</v>
      </c>
      <c r="J261" s="48">
        <v>7401.5399999999991</v>
      </c>
      <c r="K261" s="140" t="s">
        <v>96</v>
      </c>
      <c r="L261" s="135">
        <v>3</v>
      </c>
      <c r="M261" s="145"/>
      <c r="N261" s="49" t="s">
        <v>97</v>
      </c>
      <c r="O261" s="142" t="s">
        <v>97</v>
      </c>
      <c r="P261" s="50">
        <v>9506.6440710448587</v>
      </c>
      <c r="Q261" s="149"/>
      <c r="R261" s="143">
        <v>20784</v>
      </c>
      <c r="S261" s="45"/>
      <c r="T261" s="45" t="s">
        <v>712</v>
      </c>
      <c r="U261" s="45" t="s">
        <v>1912</v>
      </c>
      <c r="V261" s="177" t="s">
        <v>1930</v>
      </c>
      <c r="W261" s="183">
        <v>70363806.357601359</v>
      </c>
      <c r="X261" s="184">
        <f t="shared" si="6"/>
        <v>9506.6440710448587</v>
      </c>
      <c r="Y261" s="179">
        <v>9237.8538959473699</v>
      </c>
      <c r="Z261" s="76">
        <v>9263.670264671664</v>
      </c>
      <c r="AA261" s="76">
        <v>7895.6662945842618</v>
      </c>
      <c r="AB261" s="50">
        <v>8206.9853303122327</v>
      </c>
      <c r="AC261" s="185">
        <f t="shared" si="7"/>
        <v>268.79017509748883</v>
      </c>
      <c r="AD261" s="191"/>
      <c r="AE261" s="187" t="e">
        <v>#N/A</v>
      </c>
      <c r="AF261" s="77"/>
      <c r="AH261" s="99"/>
    </row>
    <row r="262" spans="1:34" ht="38.25" customHeight="1" x14ac:dyDescent="0.15">
      <c r="A262" s="92"/>
      <c r="B262" s="57" t="s">
        <v>653</v>
      </c>
      <c r="C262" s="43">
        <v>257</v>
      </c>
      <c r="D262" s="137" t="s">
        <v>713</v>
      </c>
      <c r="E262" s="45" t="s">
        <v>107</v>
      </c>
      <c r="F262" s="46" t="s">
        <v>714</v>
      </c>
      <c r="G262" s="144" t="s">
        <v>95</v>
      </c>
      <c r="H262" s="135">
        <v>1976</v>
      </c>
      <c r="I262" s="146">
        <v>1976</v>
      </c>
      <c r="J262" s="48">
        <v>8025.329999999999</v>
      </c>
      <c r="K262" s="140" t="s">
        <v>96</v>
      </c>
      <c r="L262" s="135">
        <v>3</v>
      </c>
      <c r="M262" s="145"/>
      <c r="N262" s="49" t="s">
        <v>97</v>
      </c>
      <c r="O262" s="142" t="s">
        <v>97</v>
      </c>
      <c r="P262" s="50">
        <v>9199.1735850227633</v>
      </c>
      <c r="Q262" s="149"/>
      <c r="R262" s="143">
        <v>24170.739999999998</v>
      </c>
      <c r="S262" s="45"/>
      <c r="T262" s="45" t="s">
        <v>715</v>
      </c>
      <c r="U262" s="45" t="s">
        <v>1912</v>
      </c>
      <c r="V262" s="177" t="s">
        <v>1931</v>
      </c>
      <c r="W262" s="183">
        <v>73826403.747090727</v>
      </c>
      <c r="X262" s="184">
        <f t="shared" si="6"/>
        <v>9199.1735850227633</v>
      </c>
      <c r="Y262" s="179">
        <v>9948.3838589798106</v>
      </c>
      <c r="Z262" s="76">
        <v>10025.53979132665</v>
      </c>
      <c r="AA262" s="76">
        <v>9287.6721201838536</v>
      </c>
      <c r="AB262" s="50">
        <v>10014.260550968891</v>
      </c>
      <c r="AC262" s="185">
        <f t="shared" si="7"/>
        <v>-749.21027395704732</v>
      </c>
      <c r="AD262" s="191"/>
      <c r="AE262" s="187" t="e">
        <v>#N/A</v>
      </c>
      <c r="AF262" s="77"/>
      <c r="AH262" s="99"/>
    </row>
    <row r="263" spans="1:34" ht="38.25" customHeight="1" x14ac:dyDescent="0.15">
      <c r="A263" s="92"/>
      <c r="B263" s="57" t="s">
        <v>653</v>
      </c>
      <c r="C263" s="43">
        <v>258</v>
      </c>
      <c r="D263" s="137" t="s">
        <v>716</v>
      </c>
      <c r="E263" s="45" t="s">
        <v>107</v>
      </c>
      <c r="F263" s="46" t="s">
        <v>717</v>
      </c>
      <c r="G263" s="144" t="s">
        <v>95</v>
      </c>
      <c r="H263" s="135">
        <v>1961</v>
      </c>
      <c r="I263" s="146">
        <v>1960</v>
      </c>
      <c r="J263" s="48">
        <v>5771.5400000000009</v>
      </c>
      <c r="K263" s="140" t="s">
        <v>96</v>
      </c>
      <c r="L263" s="135">
        <v>3</v>
      </c>
      <c r="M263" s="145"/>
      <c r="N263" s="49" t="s">
        <v>228</v>
      </c>
      <c r="O263" s="142" t="s">
        <v>97</v>
      </c>
      <c r="P263" s="50">
        <v>6379.3201210382276</v>
      </c>
      <c r="Q263" s="149"/>
      <c r="R263" s="143">
        <v>19907.32</v>
      </c>
      <c r="S263" s="45"/>
      <c r="T263" s="45" t="s">
        <v>718</v>
      </c>
      <c r="U263" s="45" t="s">
        <v>1912</v>
      </c>
      <c r="V263" s="177" t="s">
        <v>1932</v>
      </c>
      <c r="W263" s="183">
        <v>36818501.251376979</v>
      </c>
      <c r="X263" s="184">
        <f t="shared" ref="X263:X326" si="8">W263/J263</f>
        <v>6379.3201210382276</v>
      </c>
      <c r="Y263" s="179">
        <v>6842.170287370458</v>
      </c>
      <c r="Z263" s="76">
        <v>6847.0705682164071</v>
      </c>
      <c r="AA263" s="76">
        <v>6036.9301053992094</v>
      </c>
      <c r="AB263" s="50">
        <v>6153.3933493618561</v>
      </c>
      <c r="AC263" s="185">
        <f t="shared" ref="AC263:AC326" si="9">P263-Y263</f>
        <v>-462.8501663322304</v>
      </c>
      <c r="AD263" s="191"/>
      <c r="AE263" s="187" t="e">
        <v>#N/A</v>
      </c>
      <c r="AF263" s="77"/>
      <c r="AH263" s="99"/>
    </row>
    <row r="264" spans="1:34" ht="38.25" customHeight="1" x14ac:dyDescent="0.15">
      <c r="A264" s="92"/>
      <c r="B264" s="57" t="s">
        <v>653</v>
      </c>
      <c r="C264" s="43">
        <v>259</v>
      </c>
      <c r="D264" s="137" t="s">
        <v>719</v>
      </c>
      <c r="E264" s="45" t="s">
        <v>107</v>
      </c>
      <c r="F264" s="46" t="s">
        <v>720</v>
      </c>
      <c r="G264" s="144" t="s">
        <v>95</v>
      </c>
      <c r="H264" s="135">
        <v>1995</v>
      </c>
      <c r="I264" s="146">
        <v>1995</v>
      </c>
      <c r="J264" s="48">
        <v>6967.8199999999988</v>
      </c>
      <c r="K264" s="140" t="s">
        <v>96</v>
      </c>
      <c r="L264" s="135">
        <v>3</v>
      </c>
      <c r="M264" s="145"/>
      <c r="N264" s="49" t="s">
        <v>97</v>
      </c>
      <c r="O264" s="142" t="s">
        <v>97</v>
      </c>
      <c r="P264" s="50">
        <v>10720.076782374503</v>
      </c>
      <c r="Q264" s="149"/>
      <c r="R264" s="143">
        <v>32374.74</v>
      </c>
      <c r="S264" s="45"/>
      <c r="T264" s="45" t="s">
        <v>721</v>
      </c>
      <c r="U264" s="45" t="s">
        <v>1912</v>
      </c>
      <c r="V264" s="177" t="s">
        <v>1933</v>
      </c>
      <c r="W264" s="183">
        <v>74695565.405764699</v>
      </c>
      <c r="X264" s="184">
        <f t="shared" si="8"/>
        <v>10720.076782374503</v>
      </c>
      <c r="Y264" s="179">
        <v>12407.904758794819</v>
      </c>
      <c r="Z264" s="76">
        <v>11249.9169487375</v>
      </c>
      <c r="AA264" s="76">
        <v>10815.677653666129</v>
      </c>
      <c r="AB264" s="50">
        <v>11759.935083970429</v>
      </c>
      <c r="AC264" s="185">
        <f t="shared" si="9"/>
        <v>-1687.8279764203162</v>
      </c>
      <c r="AD264" s="191"/>
      <c r="AE264" s="187" t="e">
        <v>#N/A</v>
      </c>
      <c r="AF264" s="77"/>
      <c r="AH264" s="99"/>
    </row>
    <row r="265" spans="1:34" ht="30" customHeight="1" x14ac:dyDescent="0.15">
      <c r="A265" s="92"/>
      <c r="B265" s="57" t="s">
        <v>653</v>
      </c>
      <c r="C265" s="43">
        <v>260</v>
      </c>
      <c r="D265" s="137" t="s">
        <v>722</v>
      </c>
      <c r="E265" s="45" t="s">
        <v>111</v>
      </c>
      <c r="F265" s="46" t="s">
        <v>2503</v>
      </c>
      <c r="G265" s="144" t="s">
        <v>95</v>
      </c>
      <c r="H265" s="135">
        <v>1965</v>
      </c>
      <c r="I265" s="146">
        <v>1965</v>
      </c>
      <c r="J265" s="48">
        <v>6509.73</v>
      </c>
      <c r="K265" s="140" t="s">
        <v>96</v>
      </c>
      <c r="L265" s="135">
        <v>3</v>
      </c>
      <c r="M265" s="145"/>
      <c r="N265" s="49" t="s">
        <v>97</v>
      </c>
      <c r="O265" s="142" t="s">
        <v>97</v>
      </c>
      <c r="P265" s="50">
        <v>12186.529392931798</v>
      </c>
      <c r="Q265" s="149"/>
      <c r="R265" s="143">
        <v>14745.35</v>
      </c>
      <c r="S265" s="45"/>
      <c r="T265" s="45" t="s">
        <v>723</v>
      </c>
      <c r="U265" s="45" t="s">
        <v>1912</v>
      </c>
      <c r="V265" s="177" t="s">
        <v>1934</v>
      </c>
      <c r="W265" s="183">
        <v>79331015.985049903</v>
      </c>
      <c r="X265" s="184">
        <f t="shared" si="8"/>
        <v>12186.529392931798</v>
      </c>
      <c r="Y265" s="179">
        <v>12326.857596657523</v>
      </c>
      <c r="Z265" s="76">
        <v>13245.563310527239</v>
      </c>
      <c r="AA265" s="76">
        <v>10983.762213527956</v>
      </c>
      <c r="AB265" s="50">
        <v>11708.510218846879</v>
      </c>
      <c r="AC265" s="185">
        <f t="shared" si="9"/>
        <v>-140.32820372572496</v>
      </c>
      <c r="AD265" s="191"/>
      <c r="AE265" s="187" t="e">
        <v>#N/A</v>
      </c>
      <c r="AF265" s="77"/>
      <c r="AH265" s="99"/>
    </row>
    <row r="266" spans="1:34" ht="60.75" customHeight="1" x14ac:dyDescent="0.15">
      <c r="A266" s="92"/>
      <c r="B266" s="57" t="s">
        <v>653</v>
      </c>
      <c r="C266" s="43">
        <v>261</v>
      </c>
      <c r="D266" s="137" t="s">
        <v>724</v>
      </c>
      <c r="E266" s="45" t="s">
        <v>111</v>
      </c>
      <c r="F266" s="46" t="s">
        <v>725</v>
      </c>
      <c r="G266" s="144" t="s">
        <v>95</v>
      </c>
      <c r="H266" s="135">
        <v>1992</v>
      </c>
      <c r="I266" s="146">
        <v>1992</v>
      </c>
      <c r="J266" s="48">
        <f>8318.44-63-63-63</f>
        <v>8129.4400000000005</v>
      </c>
      <c r="K266" s="140" t="s">
        <v>96</v>
      </c>
      <c r="L266" s="135">
        <v>3</v>
      </c>
      <c r="M266" s="145"/>
      <c r="N266" s="49" t="s">
        <v>97</v>
      </c>
      <c r="O266" s="142" t="s">
        <v>97</v>
      </c>
      <c r="P266" s="50">
        <v>14464.416521743133</v>
      </c>
      <c r="Q266" s="149"/>
      <c r="R266" s="143">
        <v>27193</v>
      </c>
      <c r="S266" s="45" t="s">
        <v>3370</v>
      </c>
      <c r="T266" s="45" t="s">
        <v>726</v>
      </c>
      <c r="U266" s="45" t="s">
        <v>1912</v>
      </c>
      <c r="V266" s="177" t="s">
        <v>1935</v>
      </c>
      <c r="W266" s="183">
        <v>117587606.2485195</v>
      </c>
      <c r="X266" s="184">
        <f t="shared" si="8"/>
        <v>14464.416521743133</v>
      </c>
      <c r="Y266" s="179">
        <v>13430.78131819026</v>
      </c>
      <c r="Z266" s="76">
        <v>12808.045629777689</v>
      </c>
      <c r="AA266" s="76">
        <v>12163.456092631575</v>
      </c>
      <c r="AB266" s="50">
        <v>12527.22712059685</v>
      </c>
      <c r="AC266" s="185">
        <f t="shared" si="9"/>
        <v>1033.6352035528726</v>
      </c>
      <c r="AD266" s="191"/>
      <c r="AE266" s="187" t="e">
        <v>#N/A</v>
      </c>
      <c r="AF266" s="77"/>
      <c r="AH266" s="99"/>
    </row>
    <row r="267" spans="1:34" ht="55.5" customHeight="1" x14ac:dyDescent="0.15">
      <c r="A267" s="92"/>
      <c r="B267" s="57" t="s">
        <v>653</v>
      </c>
      <c r="C267" s="43">
        <v>262</v>
      </c>
      <c r="D267" s="137" t="s">
        <v>727</v>
      </c>
      <c r="E267" s="45" t="s">
        <v>111</v>
      </c>
      <c r="F267" s="46" t="s">
        <v>728</v>
      </c>
      <c r="G267" s="144" t="s">
        <v>95</v>
      </c>
      <c r="H267" s="135">
        <v>1981</v>
      </c>
      <c r="I267" s="146">
        <v>1981</v>
      </c>
      <c r="J267" s="48">
        <v>8103.2500000000009</v>
      </c>
      <c r="K267" s="140" t="s">
        <v>96</v>
      </c>
      <c r="L267" s="135">
        <v>3</v>
      </c>
      <c r="M267" s="145"/>
      <c r="N267" s="49" t="s">
        <v>97</v>
      </c>
      <c r="O267" s="142" t="s">
        <v>97</v>
      </c>
      <c r="P267" s="50">
        <v>13842.169212856519</v>
      </c>
      <c r="Q267" s="149"/>
      <c r="R267" s="143">
        <v>28088.38</v>
      </c>
      <c r="S267" s="45"/>
      <c r="T267" s="45" t="s">
        <v>729</v>
      </c>
      <c r="U267" s="45" t="s">
        <v>1912</v>
      </c>
      <c r="V267" s="177" t="s">
        <v>1936</v>
      </c>
      <c r="W267" s="183">
        <v>112166557.6740796</v>
      </c>
      <c r="X267" s="184">
        <f t="shared" si="8"/>
        <v>13842.169212856519</v>
      </c>
      <c r="Y267" s="179">
        <v>13889.325348571061</v>
      </c>
      <c r="Z267" s="76">
        <v>14225.304372114677</v>
      </c>
      <c r="AA267" s="76">
        <v>12958.011208315456</v>
      </c>
      <c r="AB267" s="50">
        <v>13512.754928975843</v>
      </c>
      <c r="AC267" s="185">
        <f t="shared" si="9"/>
        <v>-47.156135714541961</v>
      </c>
      <c r="AD267" s="191"/>
      <c r="AE267" s="187" t="e">
        <v>#N/A</v>
      </c>
      <c r="AF267" s="77"/>
      <c r="AH267" s="99"/>
    </row>
    <row r="268" spans="1:34" ht="38.25" customHeight="1" x14ac:dyDescent="0.15">
      <c r="A268" s="92"/>
      <c r="B268" s="57" t="s">
        <v>653</v>
      </c>
      <c r="C268" s="43">
        <v>263</v>
      </c>
      <c r="D268" s="137" t="s">
        <v>730</v>
      </c>
      <c r="E268" s="45" t="s">
        <v>111</v>
      </c>
      <c r="F268" s="46" t="s">
        <v>731</v>
      </c>
      <c r="G268" s="144" t="s">
        <v>95</v>
      </c>
      <c r="H268" s="135">
        <v>1973</v>
      </c>
      <c r="I268" s="146">
        <v>1964</v>
      </c>
      <c r="J268" s="48">
        <v>9534.7400000000016</v>
      </c>
      <c r="K268" s="140" t="s">
        <v>96</v>
      </c>
      <c r="L268" s="135">
        <v>4</v>
      </c>
      <c r="M268" s="145"/>
      <c r="N268" s="49" t="s">
        <v>97</v>
      </c>
      <c r="O268" s="142" t="s">
        <v>97</v>
      </c>
      <c r="P268" s="50">
        <v>11271.30192263505</v>
      </c>
      <c r="Q268" s="149"/>
      <c r="R268" s="143">
        <v>21506</v>
      </c>
      <c r="S268" s="45"/>
      <c r="T268" s="45" t="s">
        <v>732</v>
      </c>
      <c r="U268" s="45" t="s">
        <v>1912</v>
      </c>
      <c r="V268" s="177" t="s">
        <v>1937</v>
      </c>
      <c r="W268" s="183">
        <v>107468933.29382533</v>
      </c>
      <c r="X268" s="184">
        <f t="shared" si="8"/>
        <v>11271.30192263505</v>
      </c>
      <c r="Y268" s="179">
        <v>10985.48793443547</v>
      </c>
      <c r="Z268" s="76">
        <v>11262.66355381665</v>
      </c>
      <c r="AA268" s="76">
        <v>10877.282915950371</v>
      </c>
      <c r="AB268" s="50">
        <v>10785.367509010766</v>
      </c>
      <c r="AC268" s="185">
        <f t="shared" si="9"/>
        <v>285.8139881995794</v>
      </c>
      <c r="AD268" s="191"/>
      <c r="AE268" s="187" t="e">
        <v>#N/A</v>
      </c>
      <c r="AF268" s="77"/>
      <c r="AH268" s="99"/>
    </row>
    <row r="269" spans="1:34" ht="38.25" customHeight="1" x14ac:dyDescent="0.15">
      <c r="A269" s="92"/>
      <c r="B269" s="57" t="s">
        <v>653</v>
      </c>
      <c r="C269" s="43">
        <v>264</v>
      </c>
      <c r="D269" s="137" t="s">
        <v>733</v>
      </c>
      <c r="E269" s="45" t="s">
        <v>111</v>
      </c>
      <c r="F269" s="46" t="s">
        <v>734</v>
      </c>
      <c r="G269" s="144" t="s">
        <v>95</v>
      </c>
      <c r="H269" s="135">
        <v>1985</v>
      </c>
      <c r="I269" s="146">
        <v>1985</v>
      </c>
      <c r="J269" s="48">
        <v>8559.17</v>
      </c>
      <c r="K269" s="140" t="s">
        <v>96</v>
      </c>
      <c r="L269" s="135">
        <v>4</v>
      </c>
      <c r="M269" s="145"/>
      <c r="N269" s="49" t="s">
        <v>97</v>
      </c>
      <c r="O269" s="142" t="s">
        <v>97</v>
      </c>
      <c r="P269" s="50">
        <v>9800.0927402588513</v>
      </c>
      <c r="Q269" s="149"/>
      <c r="R269" s="143">
        <v>32309.64</v>
      </c>
      <c r="S269" s="45"/>
      <c r="T269" s="45" t="s">
        <v>735</v>
      </c>
      <c r="U269" s="45" t="s">
        <v>1912</v>
      </c>
      <c r="V269" s="177" t="s">
        <v>1938</v>
      </c>
      <c r="W269" s="183">
        <v>83880659.77964136</v>
      </c>
      <c r="X269" s="184">
        <f t="shared" si="8"/>
        <v>9800.0927402588513</v>
      </c>
      <c r="Y269" s="179">
        <v>10137.992110630723</v>
      </c>
      <c r="Z269" s="76">
        <v>9385.2530620069956</v>
      </c>
      <c r="AA269" s="76">
        <v>8411.34274819038</v>
      </c>
      <c r="AB269" s="50">
        <v>9070.9145866790041</v>
      </c>
      <c r="AC269" s="185">
        <f t="shared" si="9"/>
        <v>-337.89937037187156</v>
      </c>
      <c r="AD269" s="191"/>
      <c r="AE269" s="187" t="e">
        <v>#N/A</v>
      </c>
      <c r="AF269" s="77"/>
      <c r="AH269" s="99"/>
    </row>
    <row r="270" spans="1:34" ht="45" customHeight="1" x14ac:dyDescent="0.15">
      <c r="A270" s="92"/>
      <c r="B270" s="57" t="s">
        <v>653</v>
      </c>
      <c r="C270" s="43">
        <v>265</v>
      </c>
      <c r="D270" s="137" t="s">
        <v>736</v>
      </c>
      <c r="E270" s="45" t="s">
        <v>129</v>
      </c>
      <c r="F270" s="46" t="s">
        <v>737</v>
      </c>
      <c r="G270" s="144" t="s">
        <v>95</v>
      </c>
      <c r="H270" s="135">
        <v>1976</v>
      </c>
      <c r="I270" s="146">
        <v>1976</v>
      </c>
      <c r="J270" s="48">
        <f>7004.57-174-64</f>
        <v>6766.57</v>
      </c>
      <c r="K270" s="140" t="s">
        <v>96</v>
      </c>
      <c r="L270" s="135">
        <v>3</v>
      </c>
      <c r="M270" s="145"/>
      <c r="N270" s="49" t="s">
        <v>228</v>
      </c>
      <c r="O270" s="142" t="s">
        <v>97</v>
      </c>
      <c r="P270" s="50">
        <v>10624.855451461053</v>
      </c>
      <c r="Q270" s="149"/>
      <c r="R270" s="143">
        <v>22443</v>
      </c>
      <c r="S270" s="45" t="s">
        <v>3376</v>
      </c>
      <c r="T270" s="45" t="s">
        <v>738</v>
      </c>
      <c r="U270" s="45" t="s">
        <v>1912</v>
      </c>
      <c r="V270" s="177" t="s">
        <v>1939</v>
      </c>
      <c r="W270" s="183">
        <v>71893828.152192816</v>
      </c>
      <c r="X270" s="184">
        <f t="shared" si="8"/>
        <v>10624.855451461053</v>
      </c>
      <c r="Y270" s="179">
        <v>11030.350998684347</v>
      </c>
      <c r="Z270" s="76">
        <v>8989.939740384234</v>
      </c>
      <c r="AA270" s="76">
        <v>10499.729292960523</v>
      </c>
      <c r="AB270" s="50">
        <v>10921.091807251913</v>
      </c>
      <c r="AC270" s="185">
        <f t="shared" si="9"/>
        <v>-405.49554722329412</v>
      </c>
      <c r="AD270" s="191"/>
      <c r="AE270" s="187" t="e">
        <v>#N/A</v>
      </c>
      <c r="AF270" s="77" t="s">
        <v>2501</v>
      </c>
      <c r="AH270" s="99"/>
    </row>
    <row r="271" spans="1:34" ht="38.25" customHeight="1" x14ac:dyDescent="0.15">
      <c r="A271" s="92"/>
      <c r="B271" s="57" t="s">
        <v>653</v>
      </c>
      <c r="C271" s="43">
        <v>266</v>
      </c>
      <c r="D271" s="137" t="s">
        <v>739</v>
      </c>
      <c r="E271" s="45" t="s">
        <v>129</v>
      </c>
      <c r="F271" s="46" t="s">
        <v>740</v>
      </c>
      <c r="G271" s="144" t="s">
        <v>95</v>
      </c>
      <c r="H271" s="135">
        <v>1973</v>
      </c>
      <c r="I271" s="146">
        <v>1972</v>
      </c>
      <c r="J271" s="48">
        <f>7089.45-89.1-63</f>
        <v>6937.3499999999995</v>
      </c>
      <c r="K271" s="140" t="s">
        <v>96</v>
      </c>
      <c r="L271" s="135">
        <v>3</v>
      </c>
      <c r="M271" s="145"/>
      <c r="N271" s="49" t="s">
        <v>97</v>
      </c>
      <c r="O271" s="142" t="s">
        <v>97</v>
      </c>
      <c r="P271" s="50">
        <v>20323.371527238549</v>
      </c>
      <c r="Q271" s="149"/>
      <c r="R271" s="143">
        <v>21251</v>
      </c>
      <c r="S271" s="45" t="s">
        <v>3375</v>
      </c>
      <c r="T271" s="45" t="s">
        <v>741</v>
      </c>
      <c r="U271" s="45" t="s">
        <v>1912</v>
      </c>
      <c r="V271" s="177" t="s">
        <v>1940</v>
      </c>
      <c r="W271" s="183">
        <v>140990341.46448833</v>
      </c>
      <c r="X271" s="184">
        <f t="shared" si="8"/>
        <v>20323.371527238549</v>
      </c>
      <c r="Y271" s="179">
        <v>11331.22924331829</v>
      </c>
      <c r="Z271" s="76">
        <v>11543.490732790169</v>
      </c>
      <c r="AA271" s="76">
        <v>10626.272554544446</v>
      </c>
      <c r="AB271" s="50">
        <v>11103.947831275418</v>
      </c>
      <c r="AC271" s="185">
        <f t="shared" si="9"/>
        <v>8992.1422839202587</v>
      </c>
      <c r="AD271" s="191"/>
      <c r="AE271" s="187" t="e">
        <v>#N/A</v>
      </c>
      <c r="AF271" s="77" t="s">
        <v>2946</v>
      </c>
      <c r="AH271" s="99"/>
    </row>
    <row r="272" spans="1:34" s="51" customFormat="1" ht="45" customHeight="1" x14ac:dyDescent="0.15">
      <c r="A272" s="92"/>
      <c r="B272" s="57" t="s">
        <v>653</v>
      </c>
      <c r="C272" s="43">
        <v>267</v>
      </c>
      <c r="D272" s="137" t="s">
        <v>742</v>
      </c>
      <c r="E272" s="45" t="s">
        <v>129</v>
      </c>
      <c r="F272" s="46" t="s">
        <v>743</v>
      </c>
      <c r="G272" s="144" t="s">
        <v>95</v>
      </c>
      <c r="H272" s="135">
        <v>1988</v>
      </c>
      <c r="I272" s="146">
        <v>1980</v>
      </c>
      <c r="J272" s="48">
        <f>8600.02-96-64</f>
        <v>8440.02</v>
      </c>
      <c r="K272" s="140" t="s">
        <v>96</v>
      </c>
      <c r="L272" s="135">
        <v>3</v>
      </c>
      <c r="M272" s="145"/>
      <c r="N272" s="49" t="s">
        <v>97</v>
      </c>
      <c r="O272" s="142" t="s">
        <v>97</v>
      </c>
      <c r="P272" s="50">
        <v>11427.829557330198</v>
      </c>
      <c r="Q272" s="149"/>
      <c r="R272" s="143">
        <v>18852</v>
      </c>
      <c r="S272" s="45" t="s">
        <v>3365</v>
      </c>
      <c r="T272" s="45" t="s">
        <v>744</v>
      </c>
      <c r="U272" s="45" t="s">
        <v>1912</v>
      </c>
      <c r="V272" s="177" t="s">
        <v>1941</v>
      </c>
      <c r="W272" s="183">
        <v>96451110.020458028</v>
      </c>
      <c r="X272" s="184">
        <f t="shared" si="8"/>
        <v>11427.829557330198</v>
      </c>
      <c r="Y272" s="179">
        <v>11276.074391555469</v>
      </c>
      <c r="Z272" s="76">
        <v>10831.423125571428</v>
      </c>
      <c r="AA272" s="76">
        <v>9470.1407582920438</v>
      </c>
      <c r="AB272" s="50">
        <v>10373.808738241625</v>
      </c>
      <c r="AC272" s="185">
        <f t="shared" si="9"/>
        <v>151.7551657747299</v>
      </c>
      <c r="AD272" s="191"/>
      <c r="AE272" s="187" t="e">
        <v>#N/A</v>
      </c>
      <c r="AF272" s="77" t="s">
        <v>2501</v>
      </c>
      <c r="AG272" s="81"/>
      <c r="AH272" s="99"/>
    </row>
    <row r="273" spans="1:34" s="51" customFormat="1" ht="45" customHeight="1" x14ac:dyDescent="0.15">
      <c r="A273" s="92"/>
      <c r="B273" s="57" t="s">
        <v>653</v>
      </c>
      <c r="C273" s="43">
        <v>268</v>
      </c>
      <c r="D273" s="137" t="s">
        <v>745</v>
      </c>
      <c r="E273" s="45" t="s">
        <v>129</v>
      </c>
      <c r="F273" s="46" t="s">
        <v>746</v>
      </c>
      <c r="G273" s="144" t="s">
        <v>95</v>
      </c>
      <c r="H273" s="135">
        <v>1987</v>
      </c>
      <c r="I273" s="146">
        <v>1987</v>
      </c>
      <c r="J273" s="48">
        <f>8664.79-76</f>
        <v>8588.7900000000009</v>
      </c>
      <c r="K273" s="140" t="s">
        <v>96</v>
      </c>
      <c r="L273" s="135">
        <v>3</v>
      </c>
      <c r="M273" s="145"/>
      <c r="N273" s="49" t="s">
        <v>97</v>
      </c>
      <c r="O273" s="142" t="s">
        <v>97</v>
      </c>
      <c r="P273" s="50">
        <v>10075.807351857491</v>
      </c>
      <c r="Q273" s="149"/>
      <c r="R273" s="143">
        <v>28620.3</v>
      </c>
      <c r="S273" s="45" t="s">
        <v>3368</v>
      </c>
      <c r="T273" s="45" t="s">
        <v>747</v>
      </c>
      <c r="U273" s="45" t="s">
        <v>1912</v>
      </c>
      <c r="V273" s="177" t="s">
        <v>1942</v>
      </c>
      <c r="W273" s="183">
        <v>86538993.425560102</v>
      </c>
      <c r="X273" s="184">
        <f t="shared" si="8"/>
        <v>10075.807351857491</v>
      </c>
      <c r="Y273" s="179">
        <v>10094.364850131158</v>
      </c>
      <c r="Z273" s="76">
        <v>10554.215696675854</v>
      </c>
      <c r="AA273" s="76">
        <v>9490.0037573131522</v>
      </c>
      <c r="AB273" s="50">
        <v>10065.5593252791</v>
      </c>
      <c r="AC273" s="185">
        <f t="shared" si="9"/>
        <v>-18.557498273667079</v>
      </c>
      <c r="AD273" s="191"/>
      <c r="AE273" s="187" t="e">
        <v>#N/A</v>
      </c>
      <c r="AF273" s="77"/>
      <c r="AG273" s="81"/>
      <c r="AH273" s="99"/>
    </row>
    <row r="274" spans="1:34" s="51" customFormat="1" ht="38.25" customHeight="1" x14ac:dyDescent="0.15">
      <c r="A274" s="92"/>
      <c r="B274" s="57" t="s">
        <v>653</v>
      </c>
      <c r="C274" s="43">
        <v>269</v>
      </c>
      <c r="D274" s="137" t="s">
        <v>748</v>
      </c>
      <c r="E274" s="45" t="s">
        <v>129</v>
      </c>
      <c r="F274" s="46" t="s">
        <v>749</v>
      </c>
      <c r="G274" s="144" t="s">
        <v>95</v>
      </c>
      <c r="H274" s="135">
        <v>1978</v>
      </c>
      <c r="I274" s="146">
        <v>1978</v>
      </c>
      <c r="J274" s="48">
        <v>7503.8200000000006</v>
      </c>
      <c r="K274" s="140" t="s">
        <v>96</v>
      </c>
      <c r="L274" s="135">
        <v>3</v>
      </c>
      <c r="M274" s="145"/>
      <c r="N274" s="49" t="s">
        <v>228</v>
      </c>
      <c r="O274" s="142" t="s">
        <v>97</v>
      </c>
      <c r="P274" s="50">
        <v>9996.192300564926</v>
      </c>
      <c r="Q274" s="149"/>
      <c r="R274" s="143">
        <v>32812.1</v>
      </c>
      <c r="S274" s="148"/>
      <c r="T274" s="45" t="s">
        <v>750</v>
      </c>
      <c r="U274" s="45" t="s">
        <v>1912</v>
      </c>
      <c r="V274" s="177" t="s">
        <v>1943</v>
      </c>
      <c r="W274" s="183">
        <v>75009627.708825111</v>
      </c>
      <c r="X274" s="184">
        <f t="shared" si="8"/>
        <v>9996.192300564926</v>
      </c>
      <c r="Y274" s="179">
        <v>9748.6762705131059</v>
      </c>
      <c r="Z274" s="76">
        <v>9212.0295189123499</v>
      </c>
      <c r="AA274" s="76">
        <v>12053.402400148298</v>
      </c>
      <c r="AB274" s="50">
        <v>13381.444921130866</v>
      </c>
      <c r="AC274" s="185">
        <f t="shared" si="9"/>
        <v>247.51603005182005</v>
      </c>
      <c r="AD274" s="191"/>
      <c r="AE274" s="187" t="e">
        <v>#N/A</v>
      </c>
      <c r="AF274" s="77"/>
      <c r="AG274" s="81"/>
      <c r="AH274" s="99"/>
    </row>
    <row r="275" spans="1:34" s="51" customFormat="1" ht="38.25" customHeight="1" x14ac:dyDescent="0.15">
      <c r="A275" s="92"/>
      <c r="B275" s="57" t="s">
        <v>653</v>
      </c>
      <c r="C275" s="43">
        <v>270</v>
      </c>
      <c r="D275" s="137" t="s">
        <v>751</v>
      </c>
      <c r="E275" s="45" t="s">
        <v>129</v>
      </c>
      <c r="F275" s="46" t="s">
        <v>752</v>
      </c>
      <c r="G275" s="144" t="s">
        <v>95</v>
      </c>
      <c r="H275" s="135">
        <v>1975</v>
      </c>
      <c r="I275" s="146">
        <v>1972</v>
      </c>
      <c r="J275" s="48">
        <v>8130.0800000000017</v>
      </c>
      <c r="K275" s="140" t="s">
        <v>96</v>
      </c>
      <c r="L275" s="135">
        <v>4</v>
      </c>
      <c r="M275" s="145"/>
      <c r="N275" s="49" t="s">
        <v>97</v>
      </c>
      <c r="O275" s="142" t="s">
        <v>97</v>
      </c>
      <c r="P275" s="50">
        <v>8924.104721702075</v>
      </c>
      <c r="Q275" s="149"/>
      <c r="R275" s="143">
        <v>7200.92</v>
      </c>
      <c r="S275" s="45"/>
      <c r="T275" s="45" t="s">
        <v>753</v>
      </c>
      <c r="U275" s="45" t="s">
        <v>1912</v>
      </c>
      <c r="V275" s="177" t="s">
        <v>1944</v>
      </c>
      <c r="W275" s="183">
        <v>72553685.315815628</v>
      </c>
      <c r="X275" s="184">
        <f t="shared" si="8"/>
        <v>8924.104721702075</v>
      </c>
      <c r="Y275" s="179">
        <v>9409.4083148319987</v>
      </c>
      <c r="Z275" s="76">
        <v>9281.8032106952014</v>
      </c>
      <c r="AA275" s="76">
        <v>8614.144784739954</v>
      </c>
      <c r="AB275" s="50">
        <v>8781.1544968638009</v>
      </c>
      <c r="AC275" s="185">
        <f t="shared" si="9"/>
        <v>-485.30359312992368</v>
      </c>
      <c r="AD275" s="191"/>
      <c r="AE275" s="187" t="e">
        <v>#N/A</v>
      </c>
      <c r="AF275" s="77"/>
      <c r="AG275" s="81"/>
      <c r="AH275" s="99"/>
    </row>
    <row r="276" spans="1:34" ht="45" customHeight="1" x14ac:dyDescent="0.15">
      <c r="A276" s="92"/>
      <c r="B276" s="57" t="s">
        <v>653</v>
      </c>
      <c r="C276" s="43">
        <v>271</v>
      </c>
      <c r="D276" s="137" t="s">
        <v>754</v>
      </c>
      <c r="E276" s="45" t="s">
        <v>156</v>
      </c>
      <c r="F276" s="46" t="s">
        <v>755</v>
      </c>
      <c r="G276" s="144" t="s">
        <v>95</v>
      </c>
      <c r="H276" s="135">
        <v>1964</v>
      </c>
      <c r="I276" s="146">
        <v>1964</v>
      </c>
      <c r="J276" s="48">
        <f>6860.35</f>
        <v>6860.35</v>
      </c>
      <c r="K276" s="140" t="s">
        <v>96</v>
      </c>
      <c r="L276" s="135">
        <v>3</v>
      </c>
      <c r="M276" s="145"/>
      <c r="N276" s="49" t="s">
        <v>97</v>
      </c>
      <c r="O276" s="142" t="s">
        <v>97</v>
      </c>
      <c r="P276" s="50">
        <v>10319.081921059664</v>
      </c>
      <c r="Q276" s="149"/>
      <c r="R276" s="143">
        <v>21506</v>
      </c>
      <c r="S276" s="45" t="s">
        <v>3364</v>
      </c>
      <c r="T276" s="45" t="s">
        <v>756</v>
      </c>
      <c r="U276" s="45" t="s">
        <v>1912</v>
      </c>
      <c r="V276" s="177" t="s">
        <v>1945</v>
      </c>
      <c r="W276" s="183">
        <v>70792513.657141671</v>
      </c>
      <c r="X276" s="184">
        <f t="shared" si="8"/>
        <v>10319.081921059664</v>
      </c>
      <c r="Y276" s="179">
        <v>9510.8133039146178</v>
      </c>
      <c r="Z276" s="76">
        <v>9687.2631163924561</v>
      </c>
      <c r="AA276" s="76">
        <v>8988.8461602176048</v>
      </c>
      <c r="AB276" s="50">
        <v>9903.896315860813</v>
      </c>
      <c r="AC276" s="185">
        <f t="shared" si="9"/>
        <v>808.26861714504594</v>
      </c>
      <c r="AD276" s="191"/>
      <c r="AE276" s="187" t="e">
        <v>#N/A</v>
      </c>
      <c r="AF276" s="77" t="s">
        <v>2501</v>
      </c>
      <c r="AH276" s="99"/>
    </row>
    <row r="277" spans="1:34" ht="45" customHeight="1" x14ac:dyDescent="0.15">
      <c r="A277" s="92"/>
      <c r="B277" s="57" t="s">
        <v>653</v>
      </c>
      <c r="C277" s="43">
        <v>272</v>
      </c>
      <c r="D277" s="137" t="s">
        <v>757</v>
      </c>
      <c r="E277" s="45" t="s">
        <v>156</v>
      </c>
      <c r="F277" s="46" t="s">
        <v>529</v>
      </c>
      <c r="G277" s="144" t="s">
        <v>95</v>
      </c>
      <c r="H277" s="135">
        <v>1979</v>
      </c>
      <c r="I277" s="146">
        <v>1979</v>
      </c>
      <c r="J277" s="48">
        <v>5678.0300000000007</v>
      </c>
      <c r="K277" s="140" t="s">
        <v>96</v>
      </c>
      <c r="L277" s="135">
        <v>3</v>
      </c>
      <c r="M277" s="145"/>
      <c r="N277" s="49" t="s">
        <v>97</v>
      </c>
      <c r="O277" s="142" t="s">
        <v>97</v>
      </c>
      <c r="P277" s="50">
        <v>11803.830537058793</v>
      </c>
      <c r="Q277" s="149"/>
      <c r="R277" s="143">
        <v>36912</v>
      </c>
      <c r="S277" s="45"/>
      <c r="T277" s="45" t="s">
        <v>758</v>
      </c>
      <c r="U277" s="45" t="s">
        <v>1912</v>
      </c>
      <c r="V277" s="177" t="s">
        <v>1946</v>
      </c>
      <c r="W277" s="183">
        <v>67022503.904335946</v>
      </c>
      <c r="X277" s="184">
        <f t="shared" si="8"/>
        <v>11803.830537058793</v>
      </c>
      <c r="Y277" s="179">
        <v>12146.248931170288</v>
      </c>
      <c r="Z277" s="76">
        <v>10627.536271104105</v>
      </c>
      <c r="AA277" s="76">
        <v>10086.904743945783</v>
      </c>
      <c r="AB277" s="50">
        <v>10870.971010482079</v>
      </c>
      <c r="AC277" s="185">
        <f t="shared" si="9"/>
        <v>-342.41839411149522</v>
      </c>
      <c r="AD277" s="191"/>
      <c r="AE277" s="187" t="e">
        <v>#N/A</v>
      </c>
      <c r="AF277" s="77"/>
      <c r="AH277" s="99"/>
    </row>
    <row r="278" spans="1:34" ht="38.25" customHeight="1" x14ac:dyDescent="0.15">
      <c r="A278" s="92"/>
      <c r="B278" s="57" t="s">
        <v>653</v>
      </c>
      <c r="C278" s="43">
        <v>273</v>
      </c>
      <c r="D278" s="137" t="s">
        <v>759</v>
      </c>
      <c r="E278" s="45" t="s">
        <v>156</v>
      </c>
      <c r="F278" s="46" t="s">
        <v>760</v>
      </c>
      <c r="G278" s="144" t="s">
        <v>95</v>
      </c>
      <c r="H278" s="135">
        <v>1970</v>
      </c>
      <c r="I278" s="146">
        <v>1970</v>
      </c>
      <c r="J278" s="48">
        <f>6458.63-16.02-63</f>
        <v>6379.61</v>
      </c>
      <c r="K278" s="140" t="s">
        <v>96</v>
      </c>
      <c r="L278" s="135">
        <v>3</v>
      </c>
      <c r="M278" s="145"/>
      <c r="N278" s="49" t="s">
        <v>97</v>
      </c>
      <c r="O278" s="142" t="s">
        <v>97</v>
      </c>
      <c r="P278" s="50">
        <v>20446.414855944484</v>
      </c>
      <c r="Q278" s="149"/>
      <c r="R278" s="143">
        <v>22244</v>
      </c>
      <c r="S278" s="45" t="s">
        <v>3454</v>
      </c>
      <c r="T278" s="45" t="s">
        <v>761</v>
      </c>
      <c r="U278" s="45" t="s">
        <v>1912</v>
      </c>
      <c r="V278" s="177" t="s">
        <v>1947</v>
      </c>
      <c r="W278" s="183">
        <v>130440152.67913198</v>
      </c>
      <c r="X278" s="184">
        <f t="shared" si="8"/>
        <v>20446.414855944484</v>
      </c>
      <c r="Y278" s="179">
        <v>25130.360902710854</v>
      </c>
      <c r="Z278" s="76">
        <v>10542.990661004411</v>
      </c>
      <c r="AA278" s="76">
        <v>8619.874517506787</v>
      </c>
      <c r="AB278" s="50">
        <v>8806.4056345608515</v>
      </c>
      <c r="AC278" s="185">
        <f t="shared" si="9"/>
        <v>-4683.9460467663703</v>
      </c>
      <c r="AD278" s="191"/>
      <c r="AE278" s="187" t="e">
        <v>#N/A</v>
      </c>
      <c r="AF278" s="77" t="e">
        <f>VLOOKUP(V278,#REF!,15,FALSE)</f>
        <v>#REF!</v>
      </c>
      <c r="AH278" s="99"/>
    </row>
    <row r="279" spans="1:34" ht="38.25" customHeight="1" x14ac:dyDescent="0.15">
      <c r="A279" s="92"/>
      <c r="B279" s="57" t="s">
        <v>653</v>
      </c>
      <c r="C279" s="43">
        <v>274</v>
      </c>
      <c r="D279" s="137" t="s">
        <v>762</v>
      </c>
      <c r="E279" s="45" t="s">
        <v>156</v>
      </c>
      <c r="F279" s="46" t="s">
        <v>763</v>
      </c>
      <c r="G279" s="144" t="s">
        <v>95</v>
      </c>
      <c r="H279" s="135">
        <v>1975</v>
      </c>
      <c r="I279" s="146">
        <v>1975</v>
      </c>
      <c r="J279" s="48">
        <v>8332.98</v>
      </c>
      <c r="K279" s="140" t="s">
        <v>96</v>
      </c>
      <c r="L279" s="135">
        <v>3</v>
      </c>
      <c r="M279" s="145"/>
      <c r="N279" s="49" t="s">
        <v>228</v>
      </c>
      <c r="O279" s="142" t="s">
        <v>97</v>
      </c>
      <c r="P279" s="50">
        <v>9346.0375015838054</v>
      </c>
      <c r="Q279" s="149"/>
      <c r="R279" s="143">
        <v>28925</v>
      </c>
      <c r="S279" s="45" t="s">
        <v>3363</v>
      </c>
      <c r="T279" s="45" t="s">
        <v>764</v>
      </c>
      <c r="U279" s="45" t="s">
        <v>1912</v>
      </c>
      <c r="V279" s="177" t="s">
        <v>1948</v>
      </c>
      <c r="W279" s="183">
        <v>77880343.579947814</v>
      </c>
      <c r="X279" s="184">
        <f t="shared" si="8"/>
        <v>9346.0375015838054</v>
      </c>
      <c r="Y279" s="179">
        <v>9169.5075019466058</v>
      </c>
      <c r="Z279" s="76">
        <v>9823.0613258122703</v>
      </c>
      <c r="AA279" s="76">
        <v>8583.7291843263174</v>
      </c>
      <c r="AB279" s="50">
        <v>9073.1072372737599</v>
      </c>
      <c r="AC279" s="185">
        <f t="shared" si="9"/>
        <v>176.52999963719958</v>
      </c>
      <c r="AD279" s="191"/>
      <c r="AE279" s="187" t="e">
        <v>#N/A</v>
      </c>
      <c r="AF279" s="77"/>
      <c r="AH279" s="99"/>
    </row>
    <row r="280" spans="1:34" ht="38.25" customHeight="1" x14ac:dyDescent="0.15">
      <c r="A280" s="92"/>
      <c r="B280" s="57" t="s">
        <v>653</v>
      </c>
      <c r="C280" s="43">
        <v>275</v>
      </c>
      <c r="D280" s="137" t="s">
        <v>765</v>
      </c>
      <c r="E280" s="45" t="s">
        <v>156</v>
      </c>
      <c r="F280" s="46" t="s">
        <v>766</v>
      </c>
      <c r="G280" s="144" t="s">
        <v>95</v>
      </c>
      <c r="H280" s="135">
        <v>1976</v>
      </c>
      <c r="I280" s="146">
        <v>1973</v>
      </c>
      <c r="J280" s="48">
        <v>7281.4699999999993</v>
      </c>
      <c r="K280" s="140" t="s">
        <v>96</v>
      </c>
      <c r="L280" s="135">
        <v>4</v>
      </c>
      <c r="M280" s="145"/>
      <c r="N280" s="49" t="s">
        <v>97</v>
      </c>
      <c r="O280" s="142" t="s">
        <v>97</v>
      </c>
      <c r="P280" s="50">
        <v>8402.3800016636142</v>
      </c>
      <c r="Q280" s="149"/>
      <c r="R280" s="143">
        <v>27393</v>
      </c>
      <c r="S280" s="45"/>
      <c r="T280" s="45" t="s">
        <v>767</v>
      </c>
      <c r="U280" s="45" t="s">
        <v>1912</v>
      </c>
      <c r="V280" s="177" t="s">
        <v>1949</v>
      </c>
      <c r="W280" s="183">
        <v>61181677.910713546</v>
      </c>
      <c r="X280" s="184">
        <f t="shared" si="8"/>
        <v>8402.3800016636142</v>
      </c>
      <c r="Y280" s="179">
        <v>8654.453605297138</v>
      </c>
      <c r="Z280" s="76">
        <v>8583.4037473984645</v>
      </c>
      <c r="AA280" s="76">
        <v>7524.6841958448822</v>
      </c>
      <c r="AB280" s="50">
        <v>7878.1638256921306</v>
      </c>
      <c r="AC280" s="185">
        <f t="shared" si="9"/>
        <v>-252.07360363352382</v>
      </c>
      <c r="AD280" s="191"/>
      <c r="AE280" s="187" t="e">
        <v>#N/A</v>
      </c>
      <c r="AF280" s="77"/>
      <c r="AH280" s="99"/>
    </row>
    <row r="281" spans="1:34" ht="38.25" customHeight="1" x14ac:dyDescent="0.15">
      <c r="A281" s="92"/>
      <c r="B281" s="57" t="s">
        <v>653</v>
      </c>
      <c r="C281" s="43">
        <v>276</v>
      </c>
      <c r="D281" s="137" t="s">
        <v>768</v>
      </c>
      <c r="E281" s="45" t="s">
        <v>156</v>
      </c>
      <c r="F281" s="46" t="s">
        <v>769</v>
      </c>
      <c r="G281" s="144" t="s">
        <v>95</v>
      </c>
      <c r="H281" s="135">
        <v>1987</v>
      </c>
      <c r="I281" s="146">
        <v>1987</v>
      </c>
      <c r="J281" s="48">
        <v>6131.4000000000005</v>
      </c>
      <c r="K281" s="140" t="s">
        <v>96</v>
      </c>
      <c r="L281" s="135">
        <v>3</v>
      </c>
      <c r="M281" s="145"/>
      <c r="N281" s="49" t="s">
        <v>97</v>
      </c>
      <c r="O281" s="142" t="s">
        <v>97</v>
      </c>
      <c r="P281" s="50">
        <v>10296.326218551669</v>
      </c>
      <c r="Q281" s="149"/>
      <c r="R281" s="143">
        <v>31419.45</v>
      </c>
      <c r="S281" s="45"/>
      <c r="T281" s="45" t="s">
        <v>770</v>
      </c>
      <c r="U281" s="45" t="s">
        <v>1912</v>
      </c>
      <c r="V281" s="177" t="s">
        <v>1950</v>
      </c>
      <c r="W281" s="183">
        <v>63130894.576427706</v>
      </c>
      <c r="X281" s="184">
        <f t="shared" si="8"/>
        <v>10296.326218551669</v>
      </c>
      <c r="Y281" s="179">
        <v>9092.3357750565665</v>
      </c>
      <c r="Z281" s="76">
        <v>9048.8023086834583</v>
      </c>
      <c r="AA281" s="76">
        <v>7749.9017750051335</v>
      </c>
      <c r="AB281" s="50">
        <v>8586.9441769657114</v>
      </c>
      <c r="AC281" s="185">
        <f t="shared" si="9"/>
        <v>1203.9904434951022</v>
      </c>
      <c r="AD281" s="191"/>
      <c r="AE281" s="187" t="e">
        <v>#N/A</v>
      </c>
      <c r="AF281" s="77"/>
      <c r="AH281" s="99"/>
    </row>
    <row r="282" spans="1:34" s="51" customFormat="1" ht="38.25" customHeight="1" x14ac:dyDescent="0.15">
      <c r="A282" s="92"/>
      <c r="B282" s="57" t="s">
        <v>653</v>
      </c>
      <c r="C282" s="43">
        <v>277</v>
      </c>
      <c r="D282" s="137" t="s">
        <v>771</v>
      </c>
      <c r="E282" s="45" t="s">
        <v>115</v>
      </c>
      <c r="F282" s="46" t="s">
        <v>772</v>
      </c>
      <c r="G282" s="144" t="s">
        <v>95</v>
      </c>
      <c r="H282" s="135">
        <v>1975</v>
      </c>
      <c r="I282" s="146">
        <v>1975</v>
      </c>
      <c r="J282" s="48">
        <f>4625.68</f>
        <v>4625.68</v>
      </c>
      <c r="K282" s="140" t="s">
        <v>96</v>
      </c>
      <c r="L282" s="135">
        <v>3</v>
      </c>
      <c r="M282" s="145"/>
      <c r="N282" s="49" t="s">
        <v>97</v>
      </c>
      <c r="O282" s="142" t="s">
        <v>97</v>
      </c>
      <c r="P282" s="50">
        <v>14052.204475198469</v>
      </c>
      <c r="Q282" s="149"/>
      <c r="R282" s="143">
        <v>14220</v>
      </c>
      <c r="S282" s="148"/>
      <c r="T282" s="45" t="s">
        <v>773</v>
      </c>
      <c r="U282" s="45" t="s">
        <v>1912</v>
      </c>
      <c r="V282" s="177" t="s">
        <v>1951</v>
      </c>
      <c r="W282" s="183">
        <v>65001001.196836054</v>
      </c>
      <c r="X282" s="184">
        <f t="shared" si="8"/>
        <v>14052.204475198469</v>
      </c>
      <c r="Y282" s="179">
        <v>11889.504906523558</v>
      </c>
      <c r="Z282" s="76">
        <v>12954.437160497373</v>
      </c>
      <c r="AA282" s="76">
        <v>12584.440180690044</v>
      </c>
      <c r="AB282" s="50">
        <v>12503.118890965981</v>
      </c>
      <c r="AC282" s="185">
        <f t="shared" si="9"/>
        <v>2162.6995686749106</v>
      </c>
      <c r="AD282" s="191"/>
      <c r="AE282" s="187" t="e">
        <v>#N/A</v>
      </c>
      <c r="AF282" s="77" t="s">
        <v>2505</v>
      </c>
      <c r="AG282" s="81"/>
      <c r="AH282" s="99"/>
    </row>
    <row r="283" spans="1:34" ht="34.5" customHeight="1" x14ac:dyDescent="0.15">
      <c r="A283" s="92"/>
      <c r="B283" s="57" t="s">
        <v>653</v>
      </c>
      <c r="C283" s="43">
        <v>278</v>
      </c>
      <c r="D283" s="137" t="s">
        <v>774</v>
      </c>
      <c r="E283" s="45" t="s">
        <v>115</v>
      </c>
      <c r="F283" s="46" t="s">
        <v>775</v>
      </c>
      <c r="G283" s="144" t="s">
        <v>95</v>
      </c>
      <c r="H283" s="135">
        <v>1977</v>
      </c>
      <c r="I283" s="146">
        <v>1965</v>
      </c>
      <c r="J283" s="48">
        <f>3142.08-117</f>
        <v>3025.08</v>
      </c>
      <c r="K283" s="140" t="s">
        <v>96</v>
      </c>
      <c r="L283" s="135">
        <v>2</v>
      </c>
      <c r="M283" s="145"/>
      <c r="N283" s="49" t="s">
        <v>97</v>
      </c>
      <c r="O283" s="142" t="s">
        <v>97</v>
      </c>
      <c r="P283" s="50">
        <v>7907.6693069240109</v>
      </c>
      <c r="Q283" s="149"/>
      <c r="R283" s="143">
        <v>18255</v>
      </c>
      <c r="S283" s="45" t="s">
        <v>3148</v>
      </c>
      <c r="T283" s="45" t="s">
        <v>776</v>
      </c>
      <c r="U283" s="45" t="s">
        <v>1912</v>
      </c>
      <c r="V283" s="177" t="s">
        <v>1952</v>
      </c>
      <c r="W283" s="183">
        <v>23921332.266989686</v>
      </c>
      <c r="X283" s="184">
        <f t="shared" si="8"/>
        <v>7907.6693069240109</v>
      </c>
      <c r="Y283" s="179">
        <v>9295.7435152104554</v>
      </c>
      <c r="Z283" s="76">
        <v>9470.1920882634895</v>
      </c>
      <c r="AA283" s="76">
        <v>8375.3350615700056</v>
      </c>
      <c r="AB283" s="50">
        <v>8909.9725104987683</v>
      </c>
      <c r="AC283" s="185">
        <f t="shared" si="9"/>
        <v>-1388.0742082864444</v>
      </c>
      <c r="AD283" s="191"/>
      <c r="AE283" s="187" t="e">
        <v>#N/A</v>
      </c>
      <c r="AF283" s="77"/>
      <c r="AH283" s="99"/>
    </row>
    <row r="284" spans="1:34" s="51" customFormat="1" ht="38.25" customHeight="1" x14ac:dyDescent="0.15">
      <c r="A284" s="92"/>
      <c r="B284" s="57" t="s">
        <v>653</v>
      </c>
      <c r="C284" s="43">
        <v>279</v>
      </c>
      <c r="D284" s="137" t="s">
        <v>777</v>
      </c>
      <c r="E284" s="45" t="s">
        <v>115</v>
      </c>
      <c r="F284" s="46" t="s">
        <v>778</v>
      </c>
      <c r="G284" s="144" t="s">
        <v>95</v>
      </c>
      <c r="H284" s="135">
        <v>1978</v>
      </c>
      <c r="I284" s="146">
        <v>1974</v>
      </c>
      <c r="J284" s="48">
        <f>3376.22-42.5</f>
        <v>3333.72</v>
      </c>
      <c r="K284" s="140" t="s">
        <v>96</v>
      </c>
      <c r="L284" s="135">
        <v>3</v>
      </c>
      <c r="M284" s="145"/>
      <c r="N284" s="49" t="s">
        <v>97</v>
      </c>
      <c r="O284" s="142" t="s">
        <v>97</v>
      </c>
      <c r="P284" s="50">
        <v>11472.158881054454</v>
      </c>
      <c r="Q284" s="149"/>
      <c r="R284" s="143">
        <v>17344.22</v>
      </c>
      <c r="S284" s="45" t="s">
        <v>779</v>
      </c>
      <c r="T284" s="45" t="s">
        <v>780</v>
      </c>
      <c r="U284" s="45" t="s">
        <v>1912</v>
      </c>
      <c r="V284" s="177" t="s">
        <v>1953</v>
      </c>
      <c r="W284" s="183">
        <v>38244965.504948854</v>
      </c>
      <c r="X284" s="184">
        <f t="shared" si="8"/>
        <v>11472.158881054454</v>
      </c>
      <c r="Y284" s="179">
        <v>12946.761267131455</v>
      </c>
      <c r="Z284" s="76">
        <v>8679.3005420849149</v>
      </c>
      <c r="AA284" s="76">
        <v>8292.6151425460448</v>
      </c>
      <c r="AB284" s="50">
        <v>9547.4299283861874</v>
      </c>
      <c r="AC284" s="185">
        <f t="shared" si="9"/>
        <v>-1474.6023860770001</v>
      </c>
      <c r="AD284" s="191"/>
      <c r="AE284" s="187" t="e">
        <v>#N/A</v>
      </c>
      <c r="AF284" s="77"/>
      <c r="AG284" s="81"/>
      <c r="AH284" s="99"/>
    </row>
    <row r="285" spans="1:34" ht="38.25" customHeight="1" x14ac:dyDescent="0.15">
      <c r="A285" s="92"/>
      <c r="B285" s="57" t="s">
        <v>653</v>
      </c>
      <c r="C285" s="43">
        <v>280</v>
      </c>
      <c r="D285" s="137" t="s">
        <v>781</v>
      </c>
      <c r="E285" s="45" t="s">
        <v>115</v>
      </c>
      <c r="F285" s="46" t="s">
        <v>782</v>
      </c>
      <c r="G285" s="144" t="s">
        <v>95</v>
      </c>
      <c r="H285" s="135">
        <v>1985</v>
      </c>
      <c r="I285" s="146">
        <v>1981</v>
      </c>
      <c r="J285" s="48">
        <v>4818.4399999999996</v>
      </c>
      <c r="K285" s="140" t="s">
        <v>96</v>
      </c>
      <c r="L285" s="135">
        <v>3</v>
      </c>
      <c r="M285" s="145"/>
      <c r="N285" s="49" t="s">
        <v>97</v>
      </c>
      <c r="O285" s="142" t="s">
        <v>97</v>
      </c>
      <c r="P285" s="50">
        <v>8463.7280745787721</v>
      </c>
      <c r="Q285" s="149"/>
      <c r="R285" s="143">
        <v>20574</v>
      </c>
      <c r="S285" s="45"/>
      <c r="T285" s="45" t="s">
        <v>783</v>
      </c>
      <c r="U285" s="45" t="s">
        <v>1912</v>
      </c>
      <c r="V285" s="177" t="s">
        <v>1954</v>
      </c>
      <c r="W285" s="183">
        <v>40781965.903673336</v>
      </c>
      <c r="X285" s="184">
        <f t="shared" si="8"/>
        <v>8463.7280745787721</v>
      </c>
      <c r="Y285" s="179">
        <v>8882.9493850200797</v>
      </c>
      <c r="Z285" s="76">
        <v>8886.0012994070312</v>
      </c>
      <c r="AA285" s="76">
        <v>7888.8740888661987</v>
      </c>
      <c r="AB285" s="50">
        <v>8031.1123674144947</v>
      </c>
      <c r="AC285" s="185">
        <f t="shared" si="9"/>
        <v>-419.22131044130765</v>
      </c>
      <c r="AD285" s="191"/>
      <c r="AE285" s="187" t="e">
        <v>#N/A</v>
      </c>
      <c r="AF285" s="77"/>
      <c r="AH285" s="99"/>
    </row>
    <row r="286" spans="1:34" s="51" customFormat="1" ht="30" customHeight="1" x14ac:dyDescent="0.15">
      <c r="A286" s="92"/>
      <c r="B286" s="57" t="s">
        <v>653</v>
      </c>
      <c r="C286" s="43">
        <v>281</v>
      </c>
      <c r="D286" s="137" t="s">
        <v>784</v>
      </c>
      <c r="E286" s="45" t="s">
        <v>100</v>
      </c>
      <c r="F286" s="46" t="s">
        <v>785</v>
      </c>
      <c r="G286" s="144" t="s">
        <v>95</v>
      </c>
      <c r="H286" s="135">
        <v>1978</v>
      </c>
      <c r="I286" s="146">
        <v>1960</v>
      </c>
      <c r="J286" s="48">
        <v>2645.35</v>
      </c>
      <c r="K286" s="140" t="s">
        <v>96</v>
      </c>
      <c r="L286" s="135">
        <v>3</v>
      </c>
      <c r="M286" s="145"/>
      <c r="N286" s="49" t="s">
        <v>97</v>
      </c>
      <c r="O286" s="142" t="s">
        <v>97</v>
      </c>
      <c r="P286" s="50">
        <v>9183.8922608905741</v>
      </c>
      <c r="Q286" s="149"/>
      <c r="R286" s="143">
        <v>11543.34</v>
      </c>
      <c r="S286" s="45"/>
      <c r="T286" s="45" t="s">
        <v>786</v>
      </c>
      <c r="U286" s="45" t="s">
        <v>1912</v>
      </c>
      <c r="V286" s="177" t="s">
        <v>1955</v>
      </c>
      <c r="W286" s="183">
        <v>24294609.392346878</v>
      </c>
      <c r="X286" s="184">
        <f t="shared" si="8"/>
        <v>9183.8922608905741</v>
      </c>
      <c r="Y286" s="179">
        <v>9566.7266887827918</v>
      </c>
      <c r="Z286" s="76">
        <v>10280.632848633841</v>
      </c>
      <c r="AA286" s="76">
        <v>9990.9953796311129</v>
      </c>
      <c r="AB286" s="50">
        <v>10982.717504570786</v>
      </c>
      <c r="AC286" s="185">
        <f t="shared" si="9"/>
        <v>-382.83442789221772</v>
      </c>
      <c r="AD286" s="191"/>
      <c r="AE286" s="187" t="e">
        <v>#N/A</v>
      </c>
      <c r="AF286" s="77"/>
      <c r="AG286" s="81"/>
      <c r="AH286" s="99"/>
    </row>
    <row r="287" spans="1:34" ht="38.25" customHeight="1" x14ac:dyDescent="0.15">
      <c r="A287" s="92"/>
      <c r="B287" s="57" t="s">
        <v>653</v>
      </c>
      <c r="C287" s="43">
        <v>282</v>
      </c>
      <c r="D287" s="137" t="s">
        <v>787</v>
      </c>
      <c r="E287" s="45" t="s">
        <v>100</v>
      </c>
      <c r="F287" s="46" t="s">
        <v>788</v>
      </c>
      <c r="G287" s="144" t="s">
        <v>95</v>
      </c>
      <c r="H287" s="135">
        <v>1981</v>
      </c>
      <c r="I287" s="146">
        <v>1971</v>
      </c>
      <c r="J287" s="48">
        <f>4292.82-63</f>
        <v>4229.82</v>
      </c>
      <c r="K287" s="140" t="s">
        <v>96</v>
      </c>
      <c r="L287" s="135">
        <v>3</v>
      </c>
      <c r="M287" s="145"/>
      <c r="N287" s="49" t="s">
        <v>97</v>
      </c>
      <c r="O287" s="142" t="s">
        <v>97</v>
      </c>
      <c r="P287" s="50">
        <v>10678.280129062232</v>
      </c>
      <c r="Q287" s="149"/>
      <c r="R287" s="143">
        <v>13927.8</v>
      </c>
      <c r="S287" s="45" t="s">
        <v>789</v>
      </c>
      <c r="T287" s="45" t="s">
        <v>790</v>
      </c>
      <c r="U287" s="45" t="s">
        <v>1912</v>
      </c>
      <c r="V287" s="177" t="s">
        <v>1956</v>
      </c>
      <c r="W287" s="183">
        <v>45167202.855510004</v>
      </c>
      <c r="X287" s="184">
        <f t="shared" si="8"/>
        <v>10678.280129062232</v>
      </c>
      <c r="Y287" s="179">
        <v>12769.805451946271</v>
      </c>
      <c r="Z287" s="76">
        <v>8120.3243599051857</v>
      </c>
      <c r="AA287" s="76">
        <v>7749.1083021287022</v>
      </c>
      <c r="AB287" s="50">
        <v>8090.7834023676824</v>
      </c>
      <c r="AC287" s="185">
        <f t="shared" si="9"/>
        <v>-2091.5253228840393</v>
      </c>
      <c r="AD287" s="191"/>
      <c r="AE287" s="187" t="e">
        <v>#N/A</v>
      </c>
      <c r="AF287" s="77"/>
      <c r="AH287" s="99"/>
    </row>
    <row r="288" spans="1:34" s="51" customFormat="1" ht="38.25" customHeight="1" x14ac:dyDescent="0.15">
      <c r="A288" s="92"/>
      <c r="B288" s="57" t="s">
        <v>653</v>
      </c>
      <c r="C288" s="43">
        <v>283</v>
      </c>
      <c r="D288" s="137" t="s">
        <v>791</v>
      </c>
      <c r="E288" s="45" t="s">
        <v>100</v>
      </c>
      <c r="F288" s="46" t="s">
        <v>792</v>
      </c>
      <c r="G288" s="144" t="s">
        <v>95</v>
      </c>
      <c r="H288" s="135">
        <v>1990</v>
      </c>
      <c r="I288" s="146">
        <v>1990</v>
      </c>
      <c r="J288" s="48">
        <v>1687.4900000000002</v>
      </c>
      <c r="K288" s="140" t="s">
        <v>96</v>
      </c>
      <c r="L288" s="135">
        <v>2</v>
      </c>
      <c r="M288" s="145"/>
      <c r="N288" s="49" t="s">
        <v>97</v>
      </c>
      <c r="O288" s="142" t="s">
        <v>97</v>
      </c>
      <c r="P288" s="50">
        <v>9560.147128853725</v>
      </c>
      <c r="Q288" s="149"/>
      <c r="R288" s="143">
        <v>8684</v>
      </c>
      <c r="S288" s="45"/>
      <c r="T288" s="45" t="s">
        <v>793</v>
      </c>
      <c r="U288" s="45" t="s">
        <v>1912</v>
      </c>
      <c r="V288" s="177" t="s">
        <v>1957</v>
      </c>
      <c r="W288" s="183">
        <v>16132652.678469375</v>
      </c>
      <c r="X288" s="184">
        <f t="shared" si="8"/>
        <v>9560.147128853725</v>
      </c>
      <c r="Y288" s="179">
        <v>9374.9596580783527</v>
      </c>
      <c r="Z288" s="76">
        <v>9023.1305583283702</v>
      </c>
      <c r="AA288" s="76">
        <v>7907.8231505088306</v>
      </c>
      <c r="AB288" s="50">
        <v>8054.4981156717367</v>
      </c>
      <c r="AC288" s="185">
        <f t="shared" si="9"/>
        <v>185.18747077537228</v>
      </c>
      <c r="AD288" s="191"/>
      <c r="AE288" s="187" t="e">
        <v>#N/A</v>
      </c>
      <c r="AF288" s="77"/>
      <c r="AG288" s="81"/>
      <c r="AH288" s="99"/>
    </row>
    <row r="289" spans="1:34" ht="45" customHeight="1" x14ac:dyDescent="0.15">
      <c r="A289" s="92"/>
      <c r="B289" s="57" t="s">
        <v>653</v>
      </c>
      <c r="C289" s="43">
        <v>284</v>
      </c>
      <c r="D289" s="137" t="s">
        <v>794</v>
      </c>
      <c r="E289" s="45" t="s">
        <v>100</v>
      </c>
      <c r="F289" s="46" t="s">
        <v>795</v>
      </c>
      <c r="G289" s="144" t="s">
        <v>95</v>
      </c>
      <c r="H289" s="135">
        <v>1979</v>
      </c>
      <c r="I289" s="146">
        <v>1979</v>
      </c>
      <c r="J289" s="48">
        <v>2978.6200000000003</v>
      </c>
      <c r="K289" s="140" t="s">
        <v>96</v>
      </c>
      <c r="L289" s="135">
        <v>3</v>
      </c>
      <c r="M289" s="145"/>
      <c r="N289" s="49" t="s">
        <v>97</v>
      </c>
      <c r="O289" s="142" t="s">
        <v>97</v>
      </c>
      <c r="P289" s="50">
        <v>9792.7083618814031</v>
      </c>
      <c r="Q289" s="149"/>
      <c r="R289" s="143">
        <v>35597.589999999997</v>
      </c>
      <c r="S289" s="45"/>
      <c r="T289" s="45" t="s">
        <v>796</v>
      </c>
      <c r="U289" s="45" t="s">
        <v>1912</v>
      </c>
      <c r="V289" s="177" t="s">
        <v>1958</v>
      </c>
      <c r="W289" s="183">
        <v>29168756.980867188</v>
      </c>
      <c r="X289" s="184">
        <f t="shared" si="8"/>
        <v>9792.7083618814031</v>
      </c>
      <c r="Y289" s="179">
        <v>9109.7823762606276</v>
      </c>
      <c r="Z289" s="76">
        <v>9607.7480325147171</v>
      </c>
      <c r="AA289" s="76">
        <v>9099.0739428014185</v>
      </c>
      <c r="AB289" s="50">
        <v>9036.7306842485214</v>
      </c>
      <c r="AC289" s="185">
        <f t="shared" si="9"/>
        <v>682.92598562077546</v>
      </c>
      <c r="AD289" s="191"/>
      <c r="AE289" s="187" t="e">
        <v>#N/A</v>
      </c>
      <c r="AF289" s="77"/>
      <c r="AH289" s="99"/>
    </row>
    <row r="290" spans="1:34" s="51" customFormat="1" ht="38.25" customHeight="1" x14ac:dyDescent="0.15">
      <c r="A290" s="92"/>
      <c r="B290" s="57" t="s">
        <v>653</v>
      </c>
      <c r="C290" s="43">
        <v>285</v>
      </c>
      <c r="D290" s="137" t="s">
        <v>797</v>
      </c>
      <c r="E290" s="45" t="s">
        <v>93</v>
      </c>
      <c r="F290" s="46" t="s">
        <v>798</v>
      </c>
      <c r="G290" s="144" t="s">
        <v>95</v>
      </c>
      <c r="H290" s="135">
        <v>1974</v>
      </c>
      <c r="I290" s="146">
        <v>1974</v>
      </c>
      <c r="J290" s="48">
        <f>3641.87-72</f>
        <v>3569.87</v>
      </c>
      <c r="K290" s="140" t="s">
        <v>96</v>
      </c>
      <c r="L290" s="135">
        <v>3</v>
      </c>
      <c r="M290" s="145"/>
      <c r="N290" s="49" t="s">
        <v>97</v>
      </c>
      <c r="O290" s="142" t="s">
        <v>97</v>
      </c>
      <c r="P290" s="50">
        <v>6747.9441022918918</v>
      </c>
      <c r="Q290" s="149"/>
      <c r="R290" s="143">
        <v>25254</v>
      </c>
      <c r="S290" s="45" t="s">
        <v>799</v>
      </c>
      <c r="T290" s="45" t="s">
        <v>800</v>
      </c>
      <c r="U290" s="45" t="s">
        <v>1912</v>
      </c>
      <c r="V290" s="177" t="s">
        <v>1959</v>
      </c>
      <c r="W290" s="183">
        <v>24089283.212448753</v>
      </c>
      <c r="X290" s="184">
        <f t="shared" si="8"/>
        <v>6747.9441022918918</v>
      </c>
      <c r="Y290" s="179">
        <v>6873.3291899200822</v>
      </c>
      <c r="Z290" s="76">
        <v>7275.1140954043822</v>
      </c>
      <c r="AA290" s="76">
        <v>7646.1686604160132</v>
      </c>
      <c r="AB290" s="50">
        <v>8301.6240860118814</v>
      </c>
      <c r="AC290" s="185">
        <f t="shared" si="9"/>
        <v>-125.38508762819038</v>
      </c>
      <c r="AD290" s="191"/>
      <c r="AE290" s="187" t="e">
        <v>#N/A</v>
      </c>
      <c r="AF290" s="77"/>
      <c r="AG290" s="81"/>
      <c r="AH290" s="99"/>
    </row>
    <row r="291" spans="1:34" s="51" customFormat="1" ht="30" customHeight="1" x14ac:dyDescent="0.15">
      <c r="A291" s="92"/>
      <c r="B291" s="57" t="s">
        <v>653</v>
      </c>
      <c r="C291" s="43">
        <v>286</v>
      </c>
      <c r="D291" s="137" t="s">
        <v>801</v>
      </c>
      <c r="E291" s="45" t="s">
        <v>93</v>
      </c>
      <c r="F291" s="46" t="s">
        <v>802</v>
      </c>
      <c r="G291" s="144" t="s">
        <v>95</v>
      </c>
      <c r="H291" s="135">
        <v>1995</v>
      </c>
      <c r="I291" s="146">
        <v>1995</v>
      </c>
      <c r="J291" s="48">
        <v>4182.2599999999993</v>
      </c>
      <c r="K291" s="140" t="s">
        <v>96</v>
      </c>
      <c r="L291" s="135">
        <v>3</v>
      </c>
      <c r="M291" s="145"/>
      <c r="N291" s="49" t="s">
        <v>97</v>
      </c>
      <c r="O291" s="142" t="s">
        <v>97</v>
      </c>
      <c r="P291" s="50">
        <v>11907.290648111137</v>
      </c>
      <c r="Q291" s="149"/>
      <c r="R291" s="143">
        <v>30491</v>
      </c>
      <c r="S291" s="45"/>
      <c r="T291" s="45" t="s">
        <v>803</v>
      </c>
      <c r="U291" s="45" t="s">
        <v>1912</v>
      </c>
      <c r="V291" s="177" t="s">
        <v>1960</v>
      </c>
      <c r="W291" s="183">
        <v>49799385.385969274</v>
      </c>
      <c r="X291" s="184">
        <f t="shared" si="8"/>
        <v>11907.290648111137</v>
      </c>
      <c r="Y291" s="179">
        <v>10523.346877973752</v>
      </c>
      <c r="Z291" s="76">
        <v>10460.260998051212</v>
      </c>
      <c r="AA291" s="76">
        <v>10708.272388256599</v>
      </c>
      <c r="AB291" s="50">
        <v>11650.108900690744</v>
      </c>
      <c r="AC291" s="185">
        <f t="shared" si="9"/>
        <v>1383.9437701373845</v>
      </c>
      <c r="AD291" s="191"/>
      <c r="AE291" s="187" t="e">
        <v>#N/A</v>
      </c>
      <c r="AF291" s="77"/>
      <c r="AG291" s="81"/>
      <c r="AH291" s="99"/>
    </row>
    <row r="292" spans="1:34" ht="44.25" customHeight="1" x14ac:dyDescent="0.15">
      <c r="A292" s="92"/>
      <c r="B292" s="57" t="s">
        <v>653</v>
      </c>
      <c r="C292" s="43">
        <v>287</v>
      </c>
      <c r="D292" s="137" t="s">
        <v>804</v>
      </c>
      <c r="E292" s="45" t="s">
        <v>103</v>
      </c>
      <c r="F292" s="46" t="s">
        <v>805</v>
      </c>
      <c r="G292" s="144" t="s">
        <v>95</v>
      </c>
      <c r="H292" s="135">
        <v>1984</v>
      </c>
      <c r="I292" s="146">
        <v>1984</v>
      </c>
      <c r="J292" s="48">
        <v>5457.94</v>
      </c>
      <c r="K292" s="140" t="s">
        <v>96</v>
      </c>
      <c r="L292" s="135">
        <v>3</v>
      </c>
      <c r="M292" s="145"/>
      <c r="N292" s="49" t="s">
        <v>97</v>
      </c>
      <c r="O292" s="142" t="s">
        <v>97</v>
      </c>
      <c r="P292" s="50">
        <v>10114.38614936231</v>
      </c>
      <c r="Q292" s="149"/>
      <c r="R292" s="143">
        <v>22443.64</v>
      </c>
      <c r="S292" s="45" t="s">
        <v>3371</v>
      </c>
      <c r="T292" s="45" t="s">
        <v>806</v>
      </c>
      <c r="U292" s="45" t="s">
        <v>1912</v>
      </c>
      <c r="V292" s="177" t="s">
        <v>1961</v>
      </c>
      <c r="W292" s="183">
        <v>55203712.740050524</v>
      </c>
      <c r="X292" s="184">
        <f t="shared" si="8"/>
        <v>10114.38614936231</v>
      </c>
      <c r="Y292" s="179">
        <v>9168.6093139156274</v>
      </c>
      <c r="Z292" s="76">
        <v>8885.2694245022922</v>
      </c>
      <c r="AA292" s="76">
        <v>8542.716445820859</v>
      </c>
      <c r="AB292" s="50">
        <v>8496.4616309008252</v>
      </c>
      <c r="AC292" s="185">
        <f t="shared" si="9"/>
        <v>945.77683544668253</v>
      </c>
      <c r="AD292" s="191"/>
      <c r="AE292" s="187" t="e">
        <v>#N/A</v>
      </c>
      <c r="AF292" s="77" t="e">
        <f>VLOOKUP(V292,#REF!,15,FALSE)</f>
        <v>#REF!</v>
      </c>
      <c r="AH292" s="99"/>
    </row>
    <row r="293" spans="1:34" ht="45" customHeight="1" x14ac:dyDescent="0.15">
      <c r="A293" s="92"/>
      <c r="B293" s="57" t="s">
        <v>653</v>
      </c>
      <c r="C293" s="43">
        <v>288</v>
      </c>
      <c r="D293" s="137" t="s">
        <v>807</v>
      </c>
      <c r="E293" s="45" t="s">
        <v>103</v>
      </c>
      <c r="F293" s="46" t="s">
        <v>808</v>
      </c>
      <c r="G293" s="144" t="s">
        <v>95</v>
      </c>
      <c r="H293" s="135">
        <v>1988</v>
      </c>
      <c r="I293" s="146">
        <v>1988</v>
      </c>
      <c r="J293" s="48">
        <v>4929.2699999999995</v>
      </c>
      <c r="K293" s="140" t="s">
        <v>96</v>
      </c>
      <c r="L293" s="135">
        <v>3</v>
      </c>
      <c r="M293" s="145"/>
      <c r="N293" s="49" t="s">
        <v>97</v>
      </c>
      <c r="O293" s="142" t="s">
        <v>97</v>
      </c>
      <c r="P293" s="50">
        <v>4653.5859490701932</v>
      </c>
      <c r="Q293" s="149"/>
      <c r="R293" s="143">
        <v>26111</v>
      </c>
      <c r="S293" s="45"/>
      <c r="T293" s="45" t="s">
        <v>809</v>
      </c>
      <c r="U293" s="45" t="s">
        <v>1912</v>
      </c>
      <c r="V293" s="177" t="s">
        <v>3421</v>
      </c>
      <c r="W293" s="183">
        <v>22938781.611173227</v>
      </c>
      <c r="X293" s="184">
        <f t="shared" si="8"/>
        <v>4653.5859490701932</v>
      </c>
      <c r="Y293" s="179">
        <v>10733.08977553775</v>
      </c>
      <c r="Z293" s="76">
        <v>10891.63883409942</v>
      </c>
      <c r="AA293" s="76">
        <v>12240.679404204311</v>
      </c>
      <c r="AB293" s="50">
        <v>10413.464159240164</v>
      </c>
      <c r="AC293" s="185">
        <f t="shared" si="9"/>
        <v>-6079.5038264675568</v>
      </c>
      <c r="AD293" s="191"/>
      <c r="AE293" s="187" t="e">
        <v>#N/A</v>
      </c>
      <c r="AF293" s="77"/>
      <c r="AH293" s="99"/>
    </row>
    <row r="294" spans="1:34" s="51" customFormat="1" ht="36.75" customHeight="1" x14ac:dyDescent="0.15">
      <c r="A294" s="92"/>
      <c r="B294" s="57" t="s">
        <v>653</v>
      </c>
      <c r="C294" s="43">
        <v>289</v>
      </c>
      <c r="D294" s="137" t="s">
        <v>810</v>
      </c>
      <c r="E294" s="45" t="s">
        <v>200</v>
      </c>
      <c r="F294" s="46" t="s">
        <v>811</v>
      </c>
      <c r="G294" s="144" t="s">
        <v>95</v>
      </c>
      <c r="H294" s="135">
        <v>1998</v>
      </c>
      <c r="I294" s="146">
        <v>1970</v>
      </c>
      <c r="J294" s="48">
        <f>3506.67-40.01</f>
        <v>3466.66</v>
      </c>
      <c r="K294" s="140" t="s">
        <v>96</v>
      </c>
      <c r="L294" s="135">
        <v>2</v>
      </c>
      <c r="M294" s="145"/>
      <c r="N294" s="49" t="s">
        <v>97</v>
      </c>
      <c r="O294" s="142" t="s">
        <v>97</v>
      </c>
      <c r="P294" s="50">
        <v>7877.5112512873229</v>
      </c>
      <c r="Q294" s="149"/>
      <c r="R294" s="143">
        <v>16149</v>
      </c>
      <c r="S294" s="45" t="s">
        <v>3149</v>
      </c>
      <c r="T294" s="45" t="s">
        <v>812</v>
      </c>
      <c r="U294" s="45" t="s">
        <v>1912</v>
      </c>
      <c r="V294" s="177" t="s">
        <v>1962</v>
      </c>
      <c r="W294" s="183">
        <v>27308653.154387709</v>
      </c>
      <c r="X294" s="184">
        <f t="shared" si="8"/>
        <v>7877.5112512873229</v>
      </c>
      <c r="Y294" s="179">
        <v>8598.8295237886759</v>
      </c>
      <c r="Z294" s="76">
        <v>8413.0502699035151</v>
      </c>
      <c r="AA294" s="76">
        <v>8075.954428491792</v>
      </c>
      <c r="AB294" s="50">
        <v>9260.0629018217387</v>
      </c>
      <c r="AC294" s="185">
        <f t="shared" si="9"/>
        <v>-721.31827250135302</v>
      </c>
      <c r="AD294" s="191"/>
      <c r="AE294" s="187" t="e">
        <v>#N/A</v>
      </c>
      <c r="AF294" s="77"/>
      <c r="AG294" s="81"/>
      <c r="AH294" s="99"/>
    </row>
    <row r="295" spans="1:34" ht="45" customHeight="1" x14ac:dyDescent="0.15">
      <c r="A295" s="92"/>
      <c r="B295" s="57" t="s">
        <v>653</v>
      </c>
      <c r="C295" s="43">
        <v>290</v>
      </c>
      <c r="D295" s="137" t="s">
        <v>813</v>
      </c>
      <c r="E295" s="45" t="s">
        <v>200</v>
      </c>
      <c r="F295" s="46" t="s">
        <v>814</v>
      </c>
      <c r="G295" s="144" t="s">
        <v>95</v>
      </c>
      <c r="H295" s="135">
        <v>1993</v>
      </c>
      <c r="I295" s="146">
        <v>1966</v>
      </c>
      <c r="J295" s="48">
        <v>5437.0500000000011</v>
      </c>
      <c r="K295" s="140" t="s">
        <v>96</v>
      </c>
      <c r="L295" s="135">
        <v>3</v>
      </c>
      <c r="M295" s="145"/>
      <c r="N295" s="49" t="s">
        <v>97</v>
      </c>
      <c r="O295" s="142" t="s">
        <v>97</v>
      </c>
      <c r="P295" s="50">
        <v>12830.99965003889</v>
      </c>
      <c r="Q295" s="149"/>
      <c r="R295" s="143">
        <v>29502</v>
      </c>
      <c r="S295" s="45"/>
      <c r="T295" s="45" t="s">
        <v>815</v>
      </c>
      <c r="U295" s="45" t="s">
        <v>1912</v>
      </c>
      <c r="V295" s="177" t="s">
        <v>1963</v>
      </c>
      <c r="W295" s="183">
        <v>69762786.647243962</v>
      </c>
      <c r="X295" s="184">
        <f t="shared" si="8"/>
        <v>12830.99965003889</v>
      </c>
      <c r="Y295" s="179">
        <v>12724.004750272547</v>
      </c>
      <c r="Z295" s="76">
        <v>12949.862634548404</v>
      </c>
      <c r="AA295" s="76">
        <v>12321.7421637687</v>
      </c>
      <c r="AB295" s="50">
        <v>13163.663852983225</v>
      </c>
      <c r="AC295" s="185">
        <f t="shared" si="9"/>
        <v>106.99489976634322</v>
      </c>
      <c r="AD295" s="191"/>
      <c r="AE295" s="187" t="e">
        <v>#N/A</v>
      </c>
      <c r="AF295" s="77"/>
      <c r="AH295" s="99"/>
    </row>
    <row r="296" spans="1:34" s="51" customFormat="1" ht="38.25" customHeight="1" x14ac:dyDescent="0.15">
      <c r="A296" s="92"/>
      <c r="B296" s="57" t="s">
        <v>653</v>
      </c>
      <c r="C296" s="43">
        <v>291</v>
      </c>
      <c r="D296" s="137" t="s">
        <v>816</v>
      </c>
      <c r="E296" s="45" t="s">
        <v>200</v>
      </c>
      <c r="F296" s="46" t="s">
        <v>817</v>
      </c>
      <c r="G296" s="144" t="s">
        <v>95</v>
      </c>
      <c r="H296" s="135">
        <v>1988</v>
      </c>
      <c r="I296" s="146">
        <v>1988</v>
      </c>
      <c r="J296" s="48">
        <v>5284.1100000000015</v>
      </c>
      <c r="K296" s="140" t="s">
        <v>96</v>
      </c>
      <c r="L296" s="135">
        <v>3</v>
      </c>
      <c r="M296" s="145"/>
      <c r="N296" s="49" t="s">
        <v>97</v>
      </c>
      <c r="O296" s="142" t="s">
        <v>97</v>
      </c>
      <c r="P296" s="50">
        <v>9860.5347462022128</v>
      </c>
      <c r="Q296" s="149"/>
      <c r="R296" s="143">
        <v>31505.91</v>
      </c>
      <c r="S296" s="45"/>
      <c r="T296" s="45" t="s">
        <v>818</v>
      </c>
      <c r="U296" s="45" t="s">
        <v>1912</v>
      </c>
      <c r="V296" s="177" t="s">
        <v>1964</v>
      </c>
      <c r="W296" s="183">
        <v>52104150.257754587</v>
      </c>
      <c r="X296" s="184">
        <f t="shared" si="8"/>
        <v>9860.5347462022128</v>
      </c>
      <c r="Y296" s="179">
        <v>10031.620833965268</v>
      </c>
      <c r="Z296" s="76">
        <v>9572.4732952426002</v>
      </c>
      <c r="AA296" s="76">
        <v>9171.9620556281061</v>
      </c>
      <c r="AB296" s="50">
        <v>9615.5790050745127</v>
      </c>
      <c r="AC296" s="185">
        <f t="shared" si="9"/>
        <v>-171.08608776305482</v>
      </c>
      <c r="AD296" s="191"/>
      <c r="AE296" s="187" t="e">
        <v>#N/A</v>
      </c>
      <c r="AF296" s="77"/>
      <c r="AG296" s="81"/>
      <c r="AH296" s="99"/>
    </row>
    <row r="297" spans="1:34" ht="45" customHeight="1" x14ac:dyDescent="0.15">
      <c r="A297" s="92"/>
      <c r="B297" s="57" t="s">
        <v>653</v>
      </c>
      <c r="C297" s="43">
        <v>292</v>
      </c>
      <c r="D297" s="137" t="s">
        <v>819</v>
      </c>
      <c r="E297" s="45" t="s">
        <v>141</v>
      </c>
      <c r="F297" s="46" t="s">
        <v>820</v>
      </c>
      <c r="G297" s="144" t="s">
        <v>95</v>
      </c>
      <c r="H297" s="135">
        <v>1991</v>
      </c>
      <c r="I297" s="146">
        <v>1968</v>
      </c>
      <c r="J297" s="48">
        <f>8250.93-141.13-63</f>
        <v>8046.8</v>
      </c>
      <c r="K297" s="140" t="s">
        <v>96</v>
      </c>
      <c r="L297" s="135">
        <v>3</v>
      </c>
      <c r="M297" s="145"/>
      <c r="N297" s="49" t="s">
        <v>97</v>
      </c>
      <c r="O297" s="142" t="s">
        <v>97</v>
      </c>
      <c r="P297" s="50">
        <v>11509.238012854232</v>
      </c>
      <c r="Q297" s="149"/>
      <c r="R297" s="143">
        <v>20492</v>
      </c>
      <c r="S297" s="45" t="s">
        <v>3362</v>
      </c>
      <c r="T297" s="45" t="s">
        <v>821</v>
      </c>
      <c r="U297" s="45" t="s">
        <v>1912</v>
      </c>
      <c r="V297" s="177" t="s">
        <v>1965</v>
      </c>
      <c r="W297" s="183">
        <v>92612536.441835433</v>
      </c>
      <c r="X297" s="184">
        <f t="shared" si="8"/>
        <v>11509.238012854232</v>
      </c>
      <c r="Y297" s="179">
        <v>11744.162881251104</v>
      </c>
      <c r="Z297" s="76">
        <v>11190.624877123379</v>
      </c>
      <c r="AA297" s="76">
        <v>10284.061920979288</v>
      </c>
      <c r="AB297" s="50">
        <v>10785.236022975369</v>
      </c>
      <c r="AC297" s="185">
        <f t="shared" si="9"/>
        <v>-234.92486839687263</v>
      </c>
      <c r="AD297" s="191"/>
      <c r="AE297" s="187" t="e">
        <v>#N/A</v>
      </c>
      <c r="AF297" s="77"/>
      <c r="AH297" s="99"/>
    </row>
    <row r="298" spans="1:34" ht="38.25" customHeight="1" x14ac:dyDescent="0.15">
      <c r="A298" s="92"/>
      <c r="B298" s="57" t="s">
        <v>653</v>
      </c>
      <c r="C298" s="43">
        <v>293</v>
      </c>
      <c r="D298" s="137" t="s">
        <v>822</v>
      </c>
      <c r="E298" s="45" t="s">
        <v>141</v>
      </c>
      <c r="F298" s="46" t="s">
        <v>823</v>
      </c>
      <c r="G298" s="144" t="s">
        <v>95</v>
      </c>
      <c r="H298" s="135">
        <v>1997</v>
      </c>
      <c r="I298" s="146">
        <v>1997</v>
      </c>
      <c r="J298" s="48">
        <v>6908.1200000000008</v>
      </c>
      <c r="K298" s="140" t="s">
        <v>96</v>
      </c>
      <c r="L298" s="135">
        <v>3</v>
      </c>
      <c r="M298" s="145"/>
      <c r="N298" s="49" t="s">
        <v>97</v>
      </c>
      <c r="O298" s="142" t="s">
        <v>97</v>
      </c>
      <c r="P298" s="50">
        <v>14696.988496848016</v>
      </c>
      <c r="Q298" s="149"/>
      <c r="R298" s="143">
        <v>22015.440000000002</v>
      </c>
      <c r="S298" s="45"/>
      <c r="T298" s="45" t="s">
        <v>824</v>
      </c>
      <c r="U298" s="45" t="s">
        <v>1912</v>
      </c>
      <c r="V298" s="177" t="s">
        <v>1966</v>
      </c>
      <c r="W298" s="183">
        <v>101528560.17484573</v>
      </c>
      <c r="X298" s="184">
        <f t="shared" si="8"/>
        <v>14696.988496848016</v>
      </c>
      <c r="Y298" s="179">
        <v>14821.904787610798</v>
      </c>
      <c r="Z298" s="76">
        <v>14757.020997750062</v>
      </c>
      <c r="AA298" s="76">
        <v>14192.801039902428</v>
      </c>
      <c r="AB298" s="50">
        <v>14901.091697462891</v>
      </c>
      <c r="AC298" s="185">
        <f t="shared" si="9"/>
        <v>-124.9162907627815</v>
      </c>
      <c r="AD298" s="191"/>
      <c r="AE298" s="187" t="e">
        <v>#N/A</v>
      </c>
      <c r="AF298" s="77"/>
      <c r="AH298" s="99"/>
    </row>
    <row r="299" spans="1:34" s="51" customFormat="1" ht="38.25" customHeight="1" x14ac:dyDescent="0.15">
      <c r="A299" s="92"/>
      <c r="B299" s="57" t="s">
        <v>653</v>
      </c>
      <c r="C299" s="43">
        <v>294</v>
      </c>
      <c r="D299" s="137" t="s">
        <v>825</v>
      </c>
      <c r="E299" s="45" t="s">
        <v>141</v>
      </c>
      <c r="F299" s="46" t="s">
        <v>826</v>
      </c>
      <c r="G299" s="144" t="s">
        <v>95</v>
      </c>
      <c r="H299" s="135">
        <v>1969</v>
      </c>
      <c r="I299" s="146">
        <v>1969</v>
      </c>
      <c r="J299" s="48">
        <v>4900.9299999999985</v>
      </c>
      <c r="K299" s="140" t="s">
        <v>96</v>
      </c>
      <c r="L299" s="135">
        <v>3</v>
      </c>
      <c r="M299" s="145"/>
      <c r="N299" s="49" t="s">
        <v>228</v>
      </c>
      <c r="O299" s="142" t="s">
        <v>97</v>
      </c>
      <c r="P299" s="50">
        <v>10035.675113140605</v>
      </c>
      <c r="Q299" s="149"/>
      <c r="R299" s="143">
        <v>17547</v>
      </c>
      <c r="S299" s="45"/>
      <c r="T299" s="45" t="s">
        <v>827</v>
      </c>
      <c r="U299" s="45" t="s">
        <v>1912</v>
      </c>
      <c r="V299" s="177" t="s">
        <v>1967</v>
      </c>
      <c r="W299" s="183">
        <v>49184141.232244171</v>
      </c>
      <c r="X299" s="184">
        <f t="shared" si="8"/>
        <v>10035.675113140605</v>
      </c>
      <c r="Y299" s="179">
        <v>11556.366536881706</v>
      </c>
      <c r="Z299" s="76">
        <v>10072.847246987001</v>
      </c>
      <c r="AA299" s="76">
        <v>7180.2823990069346</v>
      </c>
      <c r="AB299" s="50">
        <v>8209.4017210007714</v>
      </c>
      <c r="AC299" s="185">
        <f t="shared" si="9"/>
        <v>-1520.6914237411002</v>
      </c>
      <c r="AD299" s="191"/>
      <c r="AE299" s="187" t="e">
        <v>#N/A</v>
      </c>
      <c r="AF299" s="77"/>
      <c r="AG299" s="81"/>
      <c r="AH299" s="99"/>
    </row>
    <row r="300" spans="1:34" ht="38.25" customHeight="1" x14ac:dyDescent="0.15">
      <c r="A300" s="92"/>
      <c r="B300" s="57" t="s">
        <v>653</v>
      </c>
      <c r="C300" s="43">
        <v>295</v>
      </c>
      <c r="D300" s="137" t="s">
        <v>828</v>
      </c>
      <c r="E300" s="45" t="s">
        <v>141</v>
      </c>
      <c r="F300" s="46" t="s">
        <v>829</v>
      </c>
      <c r="G300" s="144" t="s">
        <v>95</v>
      </c>
      <c r="H300" s="135">
        <v>1991</v>
      </c>
      <c r="I300" s="146">
        <v>1966</v>
      </c>
      <c r="J300" s="48">
        <f>2779.12-95.55</f>
        <v>2683.5699999999997</v>
      </c>
      <c r="K300" s="140" t="s">
        <v>96</v>
      </c>
      <c r="L300" s="135">
        <v>3</v>
      </c>
      <c r="M300" s="145"/>
      <c r="N300" s="49" t="s">
        <v>97</v>
      </c>
      <c r="O300" s="142" t="s">
        <v>97</v>
      </c>
      <c r="P300" s="50">
        <v>10719.452605206872</v>
      </c>
      <c r="Q300" s="149"/>
      <c r="R300" s="143">
        <v>12634.15</v>
      </c>
      <c r="S300" s="45" t="s">
        <v>3150</v>
      </c>
      <c r="T300" s="45" t="s">
        <v>830</v>
      </c>
      <c r="U300" s="45" t="s">
        <v>1912</v>
      </c>
      <c r="V300" s="177" t="s">
        <v>1968</v>
      </c>
      <c r="W300" s="183">
        <v>28766401.427755002</v>
      </c>
      <c r="X300" s="184">
        <f t="shared" si="8"/>
        <v>10719.452605206872</v>
      </c>
      <c r="Y300" s="179">
        <v>10907.009397487867</v>
      </c>
      <c r="Z300" s="76">
        <v>11155.958670817046</v>
      </c>
      <c r="AA300" s="76">
        <v>11165.724637992189</v>
      </c>
      <c r="AB300" s="50">
        <v>11315.517137619931</v>
      </c>
      <c r="AC300" s="185">
        <f t="shared" si="9"/>
        <v>-187.55679228099507</v>
      </c>
      <c r="AD300" s="191"/>
      <c r="AE300" s="187" t="e">
        <v>#N/A</v>
      </c>
      <c r="AF300" s="77"/>
      <c r="AH300" s="99"/>
    </row>
    <row r="301" spans="1:34" s="51" customFormat="1" ht="38.25" customHeight="1" x14ac:dyDescent="0.15">
      <c r="A301" s="92"/>
      <c r="B301" s="57" t="s">
        <v>653</v>
      </c>
      <c r="C301" s="43">
        <v>296</v>
      </c>
      <c r="D301" s="137" t="s">
        <v>831</v>
      </c>
      <c r="E301" s="45" t="s">
        <v>141</v>
      </c>
      <c r="F301" s="46" t="s">
        <v>832</v>
      </c>
      <c r="G301" s="144" t="s">
        <v>95</v>
      </c>
      <c r="H301" s="135">
        <v>1989</v>
      </c>
      <c r="I301" s="146">
        <v>1989</v>
      </c>
      <c r="J301" s="48">
        <v>6157.44</v>
      </c>
      <c r="K301" s="140" t="s">
        <v>96</v>
      </c>
      <c r="L301" s="135">
        <v>3</v>
      </c>
      <c r="M301" s="145"/>
      <c r="N301" s="49" t="s">
        <v>97</v>
      </c>
      <c r="O301" s="142" t="s">
        <v>97</v>
      </c>
      <c r="P301" s="50">
        <v>11913.18130227115</v>
      </c>
      <c r="Q301" s="149"/>
      <c r="R301" s="143">
        <v>39626.76</v>
      </c>
      <c r="S301" s="45" t="s">
        <v>3367</v>
      </c>
      <c r="T301" s="45" t="s">
        <v>833</v>
      </c>
      <c r="U301" s="45" t="s">
        <v>1912</v>
      </c>
      <c r="V301" s="177" t="s">
        <v>1969</v>
      </c>
      <c r="W301" s="183">
        <v>73354699.077856466</v>
      </c>
      <c r="X301" s="184">
        <f t="shared" si="8"/>
        <v>11913.18130227115</v>
      </c>
      <c r="Y301" s="179">
        <v>11841.176271510847</v>
      </c>
      <c r="Z301" s="76">
        <v>11683.648199129515</v>
      </c>
      <c r="AA301" s="76">
        <v>12443.799014056596</v>
      </c>
      <c r="AB301" s="50">
        <v>11263.001272801997</v>
      </c>
      <c r="AC301" s="185">
        <f t="shared" si="9"/>
        <v>72.005030760303271</v>
      </c>
      <c r="AD301" s="191"/>
      <c r="AE301" s="187" t="e">
        <v>#N/A</v>
      </c>
      <c r="AF301" s="77" t="e">
        <f>VLOOKUP(V301,#REF!,15,FALSE)</f>
        <v>#REF!</v>
      </c>
      <c r="AG301" s="81"/>
      <c r="AH301" s="99"/>
    </row>
    <row r="302" spans="1:34" ht="38.25" customHeight="1" x14ac:dyDescent="0.15">
      <c r="A302" s="92"/>
      <c r="B302" s="57" t="s">
        <v>653</v>
      </c>
      <c r="C302" s="43">
        <v>297</v>
      </c>
      <c r="D302" s="137" t="s">
        <v>834</v>
      </c>
      <c r="E302" s="45" t="s">
        <v>141</v>
      </c>
      <c r="F302" s="46" t="s">
        <v>835</v>
      </c>
      <c r="G302" s="144" t="s">
        <v>95</v>
      </c>
      <c r="H302" s="135">
        <v>1979</v>
      </c>
      <c r="I302" s="146">
        <v>1979</v>
      </c>
      <c r="J302" s="48">
        <v>8381.66</v>
      </c>
      <c r="K302" s="140" t="s">
        <v>96</v>
      </c>
      <c r="L302" s="135">
        <v>4</v>
      </c>
      <c r="M302" s="145"/>
      <c r="N302" s="49" t="s">
        <v>228</v>
      </c>
      <c r="O302" s="142" t="s">
        <v>97</v>
      </c>
      <c r="P302" s="50">
        <v>8981.500366409693</v>
      </c>
      <c r="Q302" s="149"/>
      <c r="R302" s="143">
        <v>22433</v>
      </c>
      <c r="S302" s="45"/>
      <c r="T302" s="45" t="s">
        <v>836</v>
      </c>
      <c r="U302" s="45" t="s">
        <v>1912</v>
      </c>
      <c r="V302" s="177" t="s">
        <v>1970</v>
      </c>
      <c r="W302" s="183">
        <v>75279882.361121461</v>
      </c>
      <c r="X302" s="184">
        <f t="shared" si="8"/>
        <v>8981.500366409693</v>
      </c>
      <c r="Y302" s="179">
        <v>8914.816072837164</v>
      </c>
      <c r="Z302" s="76">
        <v>8697.1504856097636</v>
      </c>
      <c r="AA302" s="76">
        <v>7653.2675770397245</v>
      </c>
      <c r="AB302" s="50">
        <v>8184.8473425404227</v>
      </c>
      <c r="AC302" s="185">
        <f t="shared" si="9"/>
        <v>66.684293572528986</v>
      </c>
      <c r="AD302" s="191"/>
      <c r="AE302" s="187" t="e">
        <v>#N/A</v>
      </c>
      <c r="AF302" s="77"/>
      <c r="AH302" s="99"/>
    </row>
    <row r="303" spans="1:34" s="51" customFormat="1" ht="55.5" customHeight="1" x14ac:dyDescent="0.15">
      <c r="A303" s="92"/>
      <c r="B303" s="57" t="s">
        <v>653</v>
      </c>
      <c r="C303" s="43">
        <v>298</v>
      </c>
      <c r="D303" s="137" t="s">
        <v>837</v>
      </c>
      <c r="E303" s="45" t="s">
        <v>141</v>
      </c>
      <c r="F303" s="46" t="s">
        <v>832</v>
      </c>
      <c r="G303" s="144" t="s">
        <v>95</v>
      </c>
      <c r="H303" s="135">
        <v>2006</v>
      </c>
      <c r="I303" s="146">
        <v>2006</v>
      </c>
      <c r="J303" s="48">
        <v>7874.07</v>
      </c>
      <c r="K303" s="140" t="s">
        <v>96</v>
      </c>
      <c r="L303" s="135">
        <v>3</v>
      </c>
      <c r="M303" s="145"/>
      <c r="N303" s="49" t="s">
        <v>97</v>
      </c>
      <c r="O303" s="142" t="s">
        <v>97</v>
      </c>
      <c r="P303" s="50">
        <v>10171.414859844814</v>
      </c>
      <c r="Q303" s="149"/>
      <c r="R303" s="143"/>
      <c r="S303" s="45"/>
      <c r="T303" s="45" t="s">
        <v>838</v>
      </c>
      <c r="U303" s="45" t="s">
        <v>1912</v>
      </c>
      <c r="V303" s="177" t="s">
        <v>1971</v>
      </c>
      <c r="W303" s="183">
        <v>80090432.605458245</v>
      </c>
      <c r="X303" s="184">
        <f t="shared" si="8"/>
        <v>10171.414859844814</v>
      </c>
      <c r="Y303" s="179">
        <v>10861.526891137784</v>
      </c>
      <c r="Z303" s="76">
        <v>9912.1037767868856</v>
      </c>
      <c r="AA303" s="76">
        <v>8717.6818635748259</v>
      </c>
      <c r="AB303" s="50">
        <v>9150.0014035768618</v>
      </c>
      <c r="AC303" s="185">
        <f t="shared" si="9"/>
        <v>-690.11203129297064</v>
      </c>
      <c r="AD303" s="191"/>
      <c r="AE303" s="187" t="e">
        <v>#N/A</v>
      </c>
      <c r="AF303" s="77"/>
      <c r="AG303" s="81"/>
      <c r="AH303" s="99"/>
    </row>
    <row r="304" spans="1:34" s="51" customFormat="1" ht="38.25" customHeight="1" x14ac:dyDescent="0.15">
      <c r="A304" s="92"/>
      <c r="B304" s="57" t="s">
        <v>653</v>
      </c>
      <c r="C304" s="43">
        <v>299</v>
      </c>
      <c r="D304" s="137" t="s">
        <v>2495</v>
      </c>
      <c r="E304" s="45" t="s">
        <v>137</v>
      </c>
      <c r="F304" s="46" t="s">
        <v>839</v>
      </c>
      <c r="G304" s="144" t="s">
        <v>2496</v>
      </c>
      <c r="H304" s="135">
        <v>1974</v>
      </c>
      <c r="I304" s="146">
        <v>1974</v>
      </c>
      <c r="J304" s="48">
        <f>9579.03-78.4</f>
        <v>9500.630000000001</v>
      </c>
      <c r="K304" s="140" t="s">
        <v>96</v>
      </c>
      <c r="L304" s="135">
        <v>3</v>
      </c>
      <c r="M304" s="145"/>
      <c r="N304" s="49" t="s">
        <v>943</v>
      </c>
      <c r="O304" s="142" t="s">
        <v>2497</v>
      </c>
      <c r="P304" s="50">
        <v>11391.156313699426</v>
      </c>
      <c r="Q304" s="149"/>
      <c r="R304" s="143">
        <v>42093.27</v>
      </c>
      <c r="S304" s="45" t="s">
        <v>3118</v>
      </c>
      <c r="T304" s="45" t="s">
        <v>2514</v>
      </c>
      <c r="U304" s="45" t="s">
        <v>1912</v>
      </c>
      <c r="V304" s="177" t="s">
        <v>2537</v>
      </c>
      <c r="W304" s="183">
        <v>108223161.40862219</v>
      </c>
      <c r="X304" s="184">
        <f t="shared" si="8"/>
        <v>11391.156313699426</v>
      </c>
      <c r="Y304" s="179">
        <v>12138.273146096626</v>
      </c>
      <c r="Z304" s="76">
        <v>9718.9866823676293</v>
      </c>
      <c r="AA304" s="76">
        <v>8360.675663402244</v>
      </c>
      <c r="AB304" s="50"/>
      <c r="AC304" s="185">
        <f t="shared" si="9"/>
        <v>-747.11683239719969</v>
      </c>
      <c r="AD304" s="191"/>
      <c r="AE304" s="187" t="e">
        <v>#N/A</v>
      </c>
      <c r="AF304" s="77" t="s">
        <v>2494</v>
      </c>
      <c r="AG304" s="81"/>
      <c r="AH304" s="99"/>
    </row>
    <row r="305" spans="1:34" s="51" customFormat="1" ht="38.25" customHeight="1" x14ac:dyDescent="0.15">
      <c r="A305" s="92"/>
      <c r="B305" s="57" t="s">
        <v>653</v>
      </c>
      <c r="C305" s="43">
        <v>300</v>
      </c>
      <c r="D305" s="137" t="s">
        <v>840</v>
      </c>
      <c r="E305" s="45" t="s">
        <v>160</v>
      </c>
      <c r="F305" s="46" t="s">
        <v>841</v>
      </c>
      <c r="G305" s="144" t="s">
        <v>95</v>
      </c>
      <c r="H305" s="135">
        <v>1983</v>
      </c>
      <c r="I305" s="146">
        <v>1967</v>
      </c>
      <c r="J305" s="48">
        <f>2733.88-J421</f>
        <v>2642.88</v>
      </c>
      <c r="K305" s="140" t="s">
        <v>96</v>
      </c>
      <c r="L305" s="135">
        <v>3</v>
      </c>
      <c r="M305" s="145"/>
      <c r="N305" s="49" t="s">
        <v>97</v>
      </c>
      <c r="O305" s="142" t="s">
        <v>97</v>
      </c>
      <c r="P305" s="50">
        <v>12724.560534997649</v>
      </c>
      <c r="Q305" s="149"/>
      <c r="R305" s="143">
        <v>11156.18</v>
      </c>
      <c r="S305" s="45" t="s">
        <v>3151</v>
      </c>
      <c r="T305" s="45" t="s">
        <v>842</v>
      </c>
      <c r="U305" s="45" t="s">
        <v>1912</v>
      </c>
      <c r="V305" s="177" t="s">
        <v>1972</v>
      </c>
      <c r="W305" s="183">
        <v>33629486.546734586</v>
      </c>
      <c r="X305" s="184">
        <f t="shared" si="8"/>
        <v>12724.560534997649</v>
      </c>
      <c r="Y305" s="179">
        <v>9838.3279637427786</v>
      </c>
      <c r="Z305" s="76">
        <v>9763.1593360128063</v>
      </c>
      <c r="AA305" s="76">
        <v>10124.858978724908</v>
      </c>
      <c r="AB305" s="50">
        <v>10914.010152473664</v>
      </c>
      <c r="AC305" s="185">
        <f t="shared" si="9"/>
        <v>2886.23257125487</v>
      </c>
      <c r="AD305" s="191"/>
      <c r="AE305" s="187" t="e">
        <v>#N/A</v>
      </c>
      <c r="AF305" s="77"/>
      <c r="AG305" s="81"/>
      <c r="AH305" s="99"/>
    </row>
    <row r="306" spans="1:34" ht="38.25" customHeight="1" x14ac:dyDescent="0.15">
      <c r="A306" s="92"/>
      <c r="B306" s="57" t="s">
        <v>653</v>
      </c>
      <c r="C306" s="43">
        <v>301</v>
      </c>
      <c r="D306" s="137" t="s">
        <v>843</v>
      </c>
      <c r="E306" s="45" t="s">
        <v>160</v>
      </c>
      <c r="F306" s="46" t="s">
        <v>844</v>
      </c>
      <c r="G306" s="144" t="s">
        <v>95</v>
      </c>
      <c r="H306" s="135">
        <v>1971</v>
      </c>
      <c r="I306" s="146">
        <v>1970</v>
      </c>
      <c r="J306" s="48">
        <f>4685.3-63</f>
        <v>4622.3</v>
      </c>
      <c r="K306" s="140" t="s">
        <v>96</v>
      </c>
      <c r="L306" s="135">
        <v>3</v>
      </c>
      <c r="M306" s="145"/>
      <c r="N306" s="49" t="s">
        <v>228</v>
      </c>
      <c r="O306" s="142" t="s">
        <v>97</v>
      </c>
      <c r="P306" s="50">
        <v>15686.313648132986</v>
      </c>
      <c r="Q306" s="149"/>
      <c r="R306" s="143">
        <v>22178</v>
      </c>
      <c r="S306" s="45" t="s">
        <v>3152</v>
      </c>
      <c r="T306" s="45" t="s">
        <v>845</v>
      </c>
      <c r="U306" s="45" t="s">
        <v>1912</v>
      </c>
      <c r="V306" s="177" t="s">
        <v>1973</v>
      </c>
      <c r="W306" s="183">
        <v>72506847.575765103</v>
      </c>
      <c r="X306" s="184">
        <f t="shared" si="8"/>
        <v>15686.313648132986</v>
      </c>
      <c r="Y306" s="179">
        <v>21405.848351136163</v>
      </c>
      <c r="Z306" s="76">
        <v>15226.517335481656</v>
      </c>
      <c r="AA306" s="76">
        <v>9332.8652255481484</v>
      </c>
      <c r="AB306" s="50">
        <v>9873.0864888213127</v>
      </c>
      <c r="AC306" s="185">
        <f t="shared" si="9"/>
        <v>-5719.5347030031771</v>
      </c>
      <c r="AD306" s="191"/>
      <c r="AE306" s="187" t="e">
        <v>#N/A</v>
      </c>
      <c r="AF306" s="77"/>
      <c r="AH306" s="99"/>
    </row>
    <row r="307" spans="1:34" s="51" customFormat="1" ht="30" customHeight="1" x14ac:dyDescent="0.15">
      <c r="A307" s="92"/>
      <c r="B307" s="57" t="s">
        <v>653</v>
      </c>
      <c r="C307" s="43">
        <v>302</v>
      </c>
      <c r="D307" s="137" t="s">
        <v>846</v>
      </c>
      <c r="E307" s="45" t="s">
        <v>160</v>
      </c>
      <c r="F307" s="46" t="s">
        <v>420</v>
      </c>
      <c r="G307" s="144" t="s">
        <v>95</v>
      </c>
      <c r="H307" s="135">
        <v>1988</v>
      </c>
      <c r="I307" s="146">
        <v>1988</v>
      </c>
      <c r="J307" s="48">
        <v>1646.02</v>
      </c>
      <c r="K307" s="140" t="s">
        <v>96</v>
      </c>
      <c r="L307" s="135">
        <v>2</v>
      </c>
      <c r="M307" s="145"/>
      <c r="N307" s="49" t="s">
        <v>97</v>
      </c>
      <c r="O307" s="142" t="s">
        <v>97</v>
      </c>
      <c r="P307" s="50">
        <v>8844.4319262431127</v>
      </c>
      <c r="Q307" s="149"/>
      <c r="R307" s="143">
        <v>7898.8600000000006</v>
      </c>
      <c r="S307" s="45"/>
      <c r="T307" s="45" t="s">
        <v>847</v>
      </c>
      <c r="U307" s="45" t="s">
        <v>1912</v>
      </c>
      <c r="V307" s="177" t="s">
        <v>1974</v>
      </c>
      <c r="W307" s="183">
        <v>14558111.839234687</v>
      </c>
      <c r="X307" s="184">
        <f t="shared" si="8"/>
        <v>8844.4319262431127</v>
      </c>
      <c r="Y307" s="179">
        <v>9196.4001075673332</v>
      </c>
      <c r="Z307" s="76">
        <v>8108.1713662907687</v>
      </c>
      <c r="AA307" s="76">
        <v>8018.2515936939699</v>
      </c>
      <c r="AB307" s="50">
        <v>8376.313790363969</v>
      </c>
      <c r="AC307" s="185">
        <f t="shared" si="9"/>
        <v>-351.9681813242205</v>
      </c>
      <c r="AD307" s="191"/>
      <c r="AE307" s="187" t="e">
        <v>#N/A</v>
      </c>
      <c r="AF307" s="77"/>
      <c r="AG307" s="81"/>
      <c r="AH307" s="99"/>
    </row>
    <row r="308" spans="1:34" s="51" customFormat="1" ht="30" customHeight="1" x14ac:dyDescent="0.15">
      <c r="A308" s="92"/>
      <c r="B308" s="57" t="s">
        <v>653</v>
      </c>
      <c r="C308" s="43">
        <v>303</v>
      </c>
      <c r="D308" s="137" t="s">
        <v>848</v>
      </c>
      <c r="E308" s="45" t="s">
        <v>160</v>
      </c>
      <c r="F308" s="46" t="s">
        <v>849</v>
      </c>
      <c r="G308" s="144" t="s">
        <v>95</v>
      </c>
      <c r="H308" s="135">
        <v>1970</v>
      </c>
      <c r="I308" s="146">
        <v>1970</v>
      </c>
      <c r="J308" s="48">
        <v>5567.4800000000014</v>
      </c>
      <c r="K308" s="140" t="s">
        <v>96</v>
      </c>
      <c r="L308" s="135">
        <v>3</v>
      </c>
      <c r="M308" s="145"/>
      <c r="N308" s="49" t="s">
        <v>228</v>
      </c>
      <c r="O308" s="142" t="s">
        <v>97</v>
      </c>
      <c r="P308" s="50">
        <v>6443.411392238685</v>
      </c>
      <c r="Q308" s="149"/>
      <c r="R308" s="143">
        <v>26687.72</v>
      </c>
      <c r="S308" s="45"/>
      <c r="T308" s="45" t="s">
        <v>850</v>
      </c>
      <c r="U308" s="45" t="s">
        <v>1912</v>
      </c>
      <c r="V308" s="177" t="s">
        <v>1975</v>
      </c>
      <c r="W308" s="183">
        <v>35873564.058061041</v>
      </c>
      <c r="X308" s="184">
        <f t="shared" si="8"/>
        <v>6443.411392238685</v>
      </c>
      <c r="Y308" s="179">
        <v>6725.3029494679877</v>
      </c>
      <c r="Z308" s="76">
        <v>5948.7171571591816</v>
      </c>
      <c r="AA308" s="76">
        <v>5532.979631944926</v>
      </c>
      <c r="AB308" s="50">
        <v>5546.5083172412824</v>
      </c>
      <c r="AC308" s="185">
        <f t="shared" si="9"/>
        <v>-281.89155722930263</v>
      </c>
      <c r="AD308" s="191"/>
      <c r="AE308" s="187" t="e">
        <v>#N/A</v>
      </c>
      <c r="AF308" s="77"/>
      <c r="AG308" s="81"/>
      <c r="AH308" s="99"/>
    </row>
    <row r="309" spans="1:34" ht="38.25" customHeight="1" x14ac:dyDescent="0.15">
      <c r="A309" s="92"/>
      <c r="B309" s="57" t="s">
        <v>653</v>
      </c>
      <c r="C309" s="43">
        <v>304</v>
      </c>
      <c r="D309" s="137" t="s">
        <v>851</v>
      </c>
      <c r="E309" s="45" t="s">
        <v>195</v>
      </c>
      <c r="F309" s="46" t="s">
        <v>852</v>
      </c>
      <c r="G309" s="144" t="s">
        <v>95</v>
      </c>
      <c r="H309" s="135">
        <v>1989</v>
      </c>
      <c r="I309" s="146">
        <v>1970</v>
      </c>
      <c r="J309" s="48">
        <f>2662.01-90</f>
        <v>2572.0100000000002</v>
      </c>
      <c r="K309" s="140" t="s">
        <v>96</v>
      </c>
      <c r="L309" s="135">
        <v>3</v>
      </c>
      <c r="M309" s="145"/>
      <c r="N309" s="49" t="s">
        <v>228</v>
      </c>
      <c r="O309" s="142" t="s">
        <v>97</v>
      </c>
      <c r="P309" s="50">
        <v>11283.806151847031</v>
      </c>
      <c r="Q309" s="149"/>
      <c r="R309" s="143">
        <v>19262.32</v>
      </c>
      <c r="S309" s="45" t="s">
        <v>3153</v>
      </c>
      <c r="T309" s="45" t="s">
        <v>853</v>
      </c>
      <c r="U309" s="45" t="s">
        <v>1912</v>
      </c>
      <c r="V309" s="177" t="s">
        <v>1976</v>
      </c>
      <c r="W309" s="183">
        <v>29022062.260612085</v>
      </c>
      <c r="X309" s="184">
        <f t="shared" si="8"/>
        <v>11283.806151847031</v>
      </c>
      <c r="Y309" s="179">
        <v>11010.056684205394</v>
      </c>
      <c r="Z309" s="76">
        <v>10534.383255816992</v>
      </c>
      <c r="AA309" s="76">
        <v>10633.545625395051</v>
      </c>
      <c r="AB309" s="50">
        <v>11010.794634801508</v>
      </c>
      <c r="AC309" s="185">
        <f t="shared" si="9"/>
        <v>273.74946764163724</v>
      </c>
      <c r="AD309" s="191"/>
      <c r="AE309" s="187" t="e">
        <v>#N/A</v>
      </c>
      <c r="AF309" s="77"/>
      <c r="AH309" s="99"/>
    </row>
    <row r="310" spans="1:34" ht="38.25" customHeight="1" x14ac:dyDescent="0.15">
      <c r="A310" s="92"/>
      <c r="B310" s="57" t="s">
        <v>653</v>
      </c>
      <c r="C310" s="43">
        <v>305</v>
      </c>
      <c r="D310" s="137" t="s">
        <v>854</v>
      </c>
      <c r="E310" s="45" t="s">
        <v>195</v>
      </c>
      <c r="F310" s="46" t="s">
        <v>855</v>
      </c>
      <c r="G310" s="144" t="s">
        <v>95</v>
      </c>
      <c r="H310" s="135">
        <v>1969</v>
      </c>
      <c r="I310" s="146">
        <v>1969</v>
      </c>
      <c r="J310" s="48">
        <f>4594.73-63</f>
        <v>4531.7299999999996</v>
      </c>
      <c r="K310" s="140" t="s">
        <v>96</v>
      </c>
      <c r="L310" s="135">
        <v>3</v>
      </c>
      <c r="M310" s="145"/>
      <c r="N310" s="49" t="s">
        <v>97</v>
      </c>
      <c r="O310" s="142" t="s">
        <v>97</v>
      </c>
      <c r="P310" s="50">
        <v>8460.3080461184254</v>
      </c>
      <c r="Q310" s="149"/>
      <c r="R310" s="143">
        <v>17941</v>
      </c>
      <c r="S310" s="45" t="s">
        <v>856</v>
      </c>
      <c r="T310" s="45" t="s">
        <v>857</v>
      </c>
      <c r="U310" s="45" t="s">
        <v>1912</v>
      </c>
      <c r="V310" s="177" t="s">
        <v>1977</v>
      </c>
      <c r="W310" s="183">
        <v>38339831.781836249</v>
      </c>
      <c r="X310" s="184">
        <f t="shared" si="8"/>
        <v>8460.3080461184254</v>
      </c>
      <c r="Y310" s="179">
        <v>8088.1860133589771</v>
      </c>
      <c r="Z310" s="76">
        <v>8746.2572314038061</v>
      </c>
      <c r="AA310" s="76">
        <v>7900.1721400576853</v>
      </c>
      <c r="AB310" s="50">
        <v>9406.6737926489532</v>
      </c>
      <c r="AC310" s="185">
        <f t="shared" si="9"/>
        <v>372.1220327594483</v>
      </c>
      <c r="AD310" s="191"/>
      <c r="AE310" s="187" t="e">
        <v>#N/A</v>
      </c>
      <c r="AF310" s="77"/>
      <c r="AH310" s="99"/>
    </row>
    <row r="311" spans="1:34" ht="38.25" customHeight="1" x14ac:dyDescent="0.15">
      <c r="A311" s="92"/>
      <c r="B311" s="57" t="s">
        <v>653</v>
      </c>
      <c r="C311" s="43">
        <v>306</v>
      </c>
      <c r="D311" s="137" t="s">
        <v>858</v>
      </c>
      <c r="E311" s="45" t="s">
        <v>195</v>
      </c>
      <c r="F311" s="46" t="s">
        <v>859</v>
      </c>
      <c r="G311" s="144" t="s">
        <v>95</v>
      </c>
      <c r="H311" s="135">
        <v>1986</v>
      </c>
      <c r="I311" s="146">
        <v>1963</v>
      </c>
      <c r="J311" s="48">
        <v>5677.13</v>
      </c>
      <c r="K311" s="140" t="s">
        <v>96</v>
      </c>
      <c r="L311" s="135">
        <v>3</v>
      </c>
      <c r="M311" s="145"/>
      <c r="N311" s="49" t="s">
        <v>97</v>
      </c>
      <c r="O311" s="142" t="s">
        <v>97</v>
      </c>
      <c r="P311" s="50">
        <v>13010.659349352414</v>
      </c>
      <c r="Q311" s="149"/>
      <c r="R311" s="143">
        <v>14717.23</v>
      </c>
      <c r="S311" s="45" t="s">
        <v>3163</v>
      </c>
      <c r="T311" s="45" t="s">
        <v>860</v>
      </c>
      <c r="U311" s="45" t="s">
        <v>1912</v>
      </c>
      <c r="V311" s="177" t="s">
        <v>1978</v>
      </c>
      <c r="W311" s="183">
        <v>73863204.511989072</v>
      </c>
      <c r="X311" s="184">
        <f t="shared" si="8"/>
        <v>13010.659349352414</v>
      </c>
      <c r="Y311" s="179">
        <v>13387.932545505122</v>
      </c>
      <c r="Z311" s="76">
        <v>12768.858293087764</v>
      </c>
      <c r="AA311" s="76">
        <v>11584.540744272586</v>
      </c>
      <c r="AB311" s="50">
        <v>14057.589382021943</v>
      </c>
      <c r="AC311" s="185">
        <f t="shared" si="9"/>
        <v>-377.2731961527079</v>
      </c>
      <c r="AD311" s="191"/>
      <c r="AE311" s="187" t="e">
        <v>#N/A</v>
      </c>
      <c r="AF311" s="77" t="e">
        <f>VLOOKUP(V311,#REF!,15,FALSE)</f>
        <v>#REF!</v>
      </c>
      <c r="AH311" s="99"/>
    </row>
    <row r="312" spans="1:34" ht="30" customHeight="1" x14ac:dyDescent="0.15">
      <c r="A312" s="92"/>
      <c r="B312" s="57" t="s">
        <v>653</v>
      </c>
      <c r="C312" s="43">
        <v>307</v>
      </c>
      <c r="D312" s="137" t="s">
        <v>861</v>
      </c>
      <c r="E312" s="45" t="s">
        <v>195</v>
      </c>
      <c r="F312" s="46" t="s">
        <v>862</v>
      </c>
      <c r="G312" s="144" t="s">
        <v>95</v>
      </c>
      <c r="H312" s="135">
        <v>1972</v>
      </c>
      <c r="I312" s="146">
        <v>1972</v>
      </c>
      <c r="J312" s="48">
        <f>1803.74-4.35</f>
        <v>1799.39</v>
      </c>
      <c r="K312" s="140" t="s">
        <v>96</v>
      </c>
      <c r="L312" s="135">
        <v>2</v>
      </c>
      <c r="M312" s="145"/>
      <c r="N312" s="49" t="s">
        <v>97</v>
      </c>
      <c r="O312" s="142" t="s">
        <v>97</v>
      </c>
      <c r="P312" s="50">
        <v>14089.707437361641</v>
      </c>
      <c r="Q312" s="149"/>
      <c r="R312" s="143">
        <v>10684</v>
      </c>
      <c r="S312" s="45"/>
      <c r="T312" s="45" t="s">
        <v>863</v>
      </c>
      <c r="U312" s="45" t="s">
        <v>1912</v>
      </c>
      <c r="V312" s="177" t="s">
        <v>1979</v>
      </c>
      <c r="W312" s="183">
        <v>25352878.665714167</v>
      </c>
      <c r="X312" s="184">
        <f t="shared" si="8"/>
        <v>14089.707437361641</v>
      </c>
      <c r="Y312" s="179">
        <v>8926.3354463785399</v>
      </c>
      <c r="Z312" s="76">
        <v>11697.958708306061</v>
      </c>
      <c r="AA312" s="76">
        <v>9826.4537170030981</v>
      </c>
      <c r="AB312" s="50">
        <v>10037.769717762169</v>
      </c>
      <c r="AC312" s="185">
        <f t="shared" si="9"/>
        <v>5163.3719909831016</v>
      </c>
      <c r="AD312" s="191"/>
      <c r="AE312" s="187" t="e">
        <v>#N/A</v>
      </c>
      <c r="AF312" s="77"/>
      <c r="AH312" s="99"/>
    </row>
    <row r="313" spans="1:34" ht="38.25" customHeight="1" x14ac:dyDescent="0.15">
      <c r="A313" s="92"/>
      <c r="B313" s="57" t="s">
        <v>653</v>
      </c>
      <c r="C313" s="43">
        <v>308</v>
      </c>
      <c r="D313" s="137" t="s">
        <v>864</v>
      </c>
      <c r="E313" s="45" t="s">
        <v>195</v>
      </c>
      <c r="F313" s="46" t="s">
        <v>865</v>
      </c>
      <c r="G313" s="144" t="s">
        <v>95</v>
      </c>
      <c r="H313" s="135">
        <v>1986</v>
      </c>
      <c r="I313" s="146">
        <v>1986</v>
      </c>
      <c r="J313" s="48">
        <v>4741.8</v>
      </c>
      <c r="K313" s="140" t="s">
        <v>96</v>
      </c>
      <c r="L313" s="135">
        <v>3</v>
      </c>
      <c r="M313" s="145"/>
      <c r="N313" s="49" t="s">
        <v>97</v>
      </c>
      <c r="O313" s="142" t="s">
        <v>97</v>
      </c>
      <c r="P313" s="50">
        <v>10945.725827776965</v>
      </c>
      <c r="Q313" s="149"/>
      <c r="R313" s="143">
        <v>24011.45</v>
      </c>
      <c r="S313" s="45"/>
      <c r="T313" s="45" t="s">
        <v>866</v>
      </c>
      <c r="U313" s="45" t="s">
        <v>1912</v>
      </c>
      <c r="V313" s="177" t="s">
        <v>1980</v>
      </c>
      <c r="W313" s="183">
        <v>51902442.730152816</v>
      </c>
      <c r="X313" s="184">
        <f t="shared" si="8"/>
        <v>10945.725827776965</v>
      </c>
      <c r="Y313" s="179">
        <v>9016.9898409357193</v>
      </c>
      <c r="Z313" s="76">
        <v>8403.5125901556366</v>
      </c>
      <c r="AA313" s="76">
        <v>8084.3309771620825</v>
      </c>
      <c r="AB313" s="50">
        <v>8565.581583094252</v>
      </c>
      <c r="AC313" s="185">
        <f t="shared" si="9"/>
        <v>1928.7359868412459</v>
      </c>
      <c r="AD313" s="191"/>
      <c r="AE313" s="187" t="e">
        <v>#N/A</v>
      </c>
      <c r="AF313" s="77"/>
      <c r="AH313" s="99"/>
    </row>
    <row r="314" spans="1:34" ht="38.25" customHeight="1" x14ac:dyDescent="0.15">
      <c r="A314" s="92"/>
      <c r="B314" s="57" t="s">
        <v>653</v>
      </c>
      <c r="C314" s="43">
        <v>309</v>
      </c>
      <c r="D314" s="137" t="s">
        <v>867</v>
      </c>
      <c r="E314" s="45" t="s">
        <v>195</v>
      </c>
      <c r="F314" s="46" t="s">
        <v>868</v>
      </c>
      <c r="G314" s="144" t="s">
        <v>95</v>
      </c>
      <c r="H314" s="135">
        <v>1978</v>
      </c>
      <c r="I314" s="146">
        <v>1972</v>
      </c>
      <c r="J314" s="48">
        <v>5435.49</v>
      </c>
      <c r="K314" s="140" t="s">
        <v>96</v>
      </c>
      <c r="L314" s="135">
        <v>3</v>
      </c>
      <c r="M314" s="145"/>
      <c r="N314" s="49" t="s">
        <v>97</v>
      </c>
      <c r="O314" s="142" t="s">
        <v>97</v>
      </c>
      <c r="P314" s="50">
        <v>8958.9237565217027</v>
      </c>
      <c r="Q314" s="149"/>
      <c r="R314" s="143">
        <v>26107</v>
      </c>
      <c r="S314" s="45"/>
      <c r="T314" s="45" t="s">
        <v>869</v>
      </c>
      <c r="U314" s="45" t="s">
        <v>1912</v>
      </c>
      <c r="V314" s="177" t="s">
        <v>1981</v>
      </c>
      <c r="W314" s="183">
        <v>48696140.489336148</v>
      </c>
      <c r="X314" s="184">
        <f t="shared" si="8"/>
        <v>8958.9237565217027</v>
      </c>
      <c r="Y314" s="179">
        <v>9453.3383347584404</v>
      </c>
      <c r="Z314" s="76">
        <v>9389.5645066581619</v>
      </c>
      <c r="AA314" s="76">
        <v>8304.4013702557568</v>
      </c>
      <c r="AB314" s="50">
        <v>8619.9378163047168</v>
      </c>
      <c r="AC314" s="185">
        <f t="shared" si="9"/>
        <v>-494.41457823673773</v>
      </c>
      <c r="AD314" s="191"/>
      <c r="AE314" s="187" t="e">
        <v>#N/A</v>
      </c>
      <c r="AF314" s="77"/>
      <c r="AH314" s="99"/>
    </row>
    <row r="315" spans="1:34" ht="45" customHeight="1" x14ac:dyDescent="0.15">
      <c r="A315" s="92"/>
      <c r="B315" s="57" t="s">
        <v>653</v>
      </c>
      <c r="C315" s="43">
        <v>310</v>
      </c>
      <c r="D315" s="137" t="s">
        <v>872</v>
      </c>
      <c r="E315" s="45" t="s">
        <v>125</v>
      </c>
      <c r="F315" s="46" t="s">
        <v>870</v>
      </c>
      <c r="G315" s="46" t="s">
        <v>95</v>
      </c>
      <c r="H315" s="47">
        <v>2017</v>
      </c>
      <c r="I315" s="139">
        <v>2017</v>
      </c>
      <c r="J315" s="48">
        <v>10238.08</v>
      </c>
      <c r="K315" s="140" t="s">
        <v>96</v>
      </c>
      <c r="L315" s="47">
        <v>3</v>
      </c>
      <c r="M315" s="141" t="s">
        <v>943</v>
      </c>
      <c r="N315" s="142" t="s">
        <v>97</v>
      </c>
      <c r="O315" s="142" t="s">
        <v>97</v>
      </c>
      <c r="P315" s="50">
        <v>22214.961860748823</v>
      </c>
      <c r="Q315" s="154"/>
      <c r="R315" s="143">
        <v>18463.11</v>
      </c>
      <c r="S315" s="45" t="s">
        <v>3131</v>
      </c>
      <c r="T315" s="45" t="s">
        <v>871</v>
      </c>
      <c r="U315" s="45" t="s">
        <v>1912</v>
      </c>
      <c r="V315" s="177" t="s">
        <v>1982</v>
      </c>
      <c r="W315" s="183">
        <v>227438556.72729531</v>
      </c>
      <c r="X315" s="184">
        <f t="shared" si="8"/>
        <v>22214.961860748823</v>
      </c>
      <c r="Y315" s="179">
        <v>24209.9992381384</v>
      </c>
      <c r="Z315" s="76">
        <v>22800.6654568044</v>
      </c>
      <c r="AA315" s="76">
        <v>20318.640897512032</v>
      </c>
      <c r="AB315" s="50">
        <v>31576.817180888414</v>
      </c>
      <c r="AC315" s="185">
        <f t="shared" si="9"/>
        <v>-1995.0373773895772</v>
      </c>
      <c r="AD315" s="191"/>
      <c r="AE315" s="187" t="e">
        <v>#N/A</v>
      </c>
      <c r="AF315" s="77" t="s">
        <v>2554</v>
      </c>
      <c r="AH315" s="99"/>
    </row>
    <row r="316" spans="1:34" s="51" customFormat="1" ht="30" customHeight="1" x14ac:dyDescent="0.15">
      <c r="A316" s="92"/>
      <c r="B316" s="57" t="s">
        <v>653</v>
      </c>
      <c r="C316" s="43">
        <v>311</v>
      </c>
      <c r="D316" s="137" t="s">
        <v>873</v>
      </c>
      <c r="E316" s="45" t="s">
        <v>118</v>
      </c>
      <c r="F316" s="46" t="s">
        <v>874</v>
      </c>
      <c r="G316" s="144" t="s">
        <v>95</v>
      </c>
      <c r="H316" s="135">
        <v>1984</v>
      </c>
      <c r="I316" s="146">
        <v>1966</v>
      </c>
      <c r="J316" s="48">
        <v>2408.4599999999996</v>
      </c>
      <c r="K316" s="140" t="s">
        <v>96</v>
      </c>
      <c r="L316" s="135">
        <v>3</v>
      </c>
      <c r="M316" s="145"/>
      <c r="N316" s="49" t="s">
        <v>228</v>
      </c>
      <c r="O316" s="142" t="s">
        <v>97</v>
      </c>
      <c r="P316" s="50">
        <v>8237.0418257572182</v>
      </c>
      <c r="Q316" s="149"/>
      <c r="R316" s="143">
        <v>13435.3</v>
      </c>
      <c r="S316" s="45"/>
      <c r="T316" s="45" t="s">
        <v>875</v>
      </c>
      <c r="U316" s="45" t="s">
        <v>1912</v>
      </c>
      <c r="V316" s="177" t="s">
        <v>1983</v>
      </c>
      <c r="W316" s="183">
        <v>19838585.755663227</v>
      </c>
      <c r="X316" s="184">
        <f t="shared" si="8"/>
        <v>8237.0418257572182</v>
      </c>
      <c r="Y316" s="179">
        <v>9391.3281797094169</v>
      </c>
      <c r="Z316" s="76">
        <v>9485.0110683260846</v>
      </c>
      <c r="AA316" s="76">
        <v>9189.7861297284308</v>
      </c>
      <c r="AB316" s="50">
        <v>9324.7292463121939</v>
      </c>
      <c r="AC316" s="185">
        <f t="shared" si="9"/>
        <v>-1154.2863539521986</v>
      </c>
      <c r="AD316" s="191"/>
      <c r="AE316" s="187" t="e">
        <v>#N/A</v>
      </c>
      <c r="AF316" s="77"/>
      <c r="AG316" s="81"/>
      <c r="AH316" s="99"/>
    </row>
    <row r="317" spans="1:34" ht="38.25" customHeight="1" x14ac:dyDescent="0.15">
      <c r="A317" s="92"/>
      <c r="B317" s="57" t="s">
        <v>653</v>
      </c>
      <c r="C317" s="43">
        <v>312</v>
      </c>
      <c r="D317" s="137" t="s">
        <v>876</v>
      </c>
      <c r="E317" s="45" t="s">
        <v>118</v>
      </c>
      <c r="F317" s="46" t="s">
        <v>877</v>
      </c>
      <c r="G317" s="144" t="s">
        <v>95</v>
      </c>
      <c r="H317" s="135">
        <v>1978</v>
      </c>
      <c r="I317" s="146">
        <v>1964</v>
      </c>
      <c r="J317" s="48">
        <f>2549.52-91.62</f>
        <v>2457.9</v>
      </c>
      <c r="K317" s="140" t="s">
        <v>96</v>
      </c>
      <c r="L317" s="135">
        <v>3</v>
      </c>
      <c r="M317" s="145"/>
      <c r="N317" s="49" t="s">
        <v>228</v>
      </c>
      <c r="O317" s="142" t="s">
        <v>97</v>
      </c>
      <c r="P317" s="50">
        <v>16394.930336208668</v>
      </c>
      <c r="Q317" s="149"/>
      <c r="R317" s="143">
        <v>9719</v>
      </c>
      <c r="S317" s="45" t="s">
        <v>3154</v>
      </c>
      <c r="T317" s="45" t="s">
        <v>878</v>
      </c>
      <c r="U317" s="45" t="s">
        <v>1912</v>
      </c>
      <c r="V317" s="177" t="s">
        <v>1984</v>
      </c>
      <c r="W317" s="183">
        <v>40297099.273367286</v>
      </c>
      <c r="X317" s="184">
        <f t="shared" si="8"/>
        <v>16394.930336208668</v>
      </c>
      <c r="Y317" s="179">
        <v>16219.403838090471</v>
      </c>
      <c r="Z317" s="76">
        <v>12878.63315965231</v>
      </c>
      <c r="AA317" s="76">
        <v>13215.925332222769</v>
      </c>
      <c r="AB317" s="50">
        <v>13560.614978842919</v>
      </c>
      <c r="AC317" s="185">
        <f t="shared" si="9"/>
        <v>175.5264981181972</v>
      </c>
      <c r="AD317" s="191"/>
      <c r="AE317" s="187" t="e">
        <v>#N/A</v>
      </c>
      <c r="AF317" s="77" t="s">
        <v>2529</v>
      </c>
      <c r="AH317" s="99"/>
    </row>
    <row r="318" spans="1:34" ht="38.25" customHeight="1" x14ac:dyDescent="0.15">
      <c r="A318" s="92"/>
      <c r="B318" s="57" t="s">
        <v>653</v>
      </c>
      <c r="C318" s="43">
        <v>313</v>
      </c>
      <c r="D318" s="137" t="s">
        <v>879</v>
      </c>
      <c r="E318" s="45" t="s">
        <v>118</v>
      </c>
      <c r="F318" s="46" t="s">
        <v>880</v>
      </c>
      <c r="G318" s="144" t="s">
        <v>95</v>
      </c>
      <c r="H318" s="135">
        <v>1977</v>
      </c>
      <c r="I318" s="146">
        <v>1963</v>
      </c>
      <c r="J318" s="48">
        <f>4399.6-114</f>
        <v>4285.6000000000004</v>
      </c>
      <c r="K318" s="140" t="s">
        <v>96</v>
      </c>
      <c r="L318" s="135">
        <v>3</v>
      </c>
      <c r="M318" s="145"/>
      <c r="N318" s="49" t="s">
        <v>228</v>
      </c>
      <c r="O318" s="142" t="s">
        <v>97</v>
      </c>
      <c r="P318" s="50">
        <v>12031.851845013462</v>
      </c>
      <c r="Q318" s="149"/>
      <c r="R318" s="143">
        <v>20805.3</v>
      </c>
      <c r="S318" s="45" t="s">
        <v>3155</v>
      </c>
      <c r="T318" s="45" t="s">
        <v>881</v>
      </c>
      <c r="U318" s="45" t="s">
        <v>1912</v>
      </c>
      <c r="V318" s="177" t="s">
        <v>1985</v>
      </c>
      <c r="W318" s="183">
        <v>51563704.266989693</v>
      </c>
      <c r="X318" s="184">
        <f t="shared" si="8"/>
        <v>12031.851845013462</v>
      </c>
      <c r="Y318" s="179">
        <v>9048.8355111077763</v>
      </c>
      <c r="Z318" s="76">
        <v>8737.0899581609992</v>
      </c>
      <c r="AA318" s="76">
        <v>8511.3896980996724</v>
      </c>
      <c r="AB318" s="50">
        <v>8628.8214328419035</v>
      </c>
      <c r="AC318" s="185">
        <f t="shared" si="9"/>
        <v>2983.0163339056853</v>
      </c>
      <c r="AD318" s="191"/>
      <c r="AE318" s="187" t="e">
        <v>#N/A</v>
      </c>
      <c r="AF318" s="77" t="s">
        <v>2529</v>
      </c>
      <c r="AH318" s="99"/>
    </row>
    <row r="319" spans="1:34" ht="30" customHeight="1" x14ac:dyDescent="0.15">
      <c r="A319" s="92"/>
      <c r="B319" s="57" t="s">
        <v>653</v>
      </c>
      <c r="C319" s="43">
        <v>314</v>
      </c>
      <c r="D319" s="137" t="s">
        <v>883</v>
      </c>
      <c r="E319" s="45" t="s">
        <v>118</v>
      </c>
      <c r="F319" s="46" t="s">
        <v>884</v>
      </c>
      <c r="G319" s="144" t="s">
        <v>95</v>
      </c>
      <c r="H319" s="135">
        <v>1984</v>
      </c>
      <c r="I319" s="146">
        <v>1975</v>
      </c>
      <c r="J319" s="48">
        <v>3628.9900000000002</v>
      </c>
      <c r="K319" s="140" t="s">
        <v>96</v>
      </c>
      <c r="L319" s="135">
        <v>3</v>
      </c>
      <c r="M319" s="145"/>
      <c r="N319" s="49" t="s">
        <v>97</v>
      </c>
      <c r="O319" s="142" t="s">
        <v>97</v>
      </c>
      <c r="P319" s="50">
        <v>8462.0420868070669</v>
      </c>
      <c r="Q319" s="149"/>
      <c r="R319" s="143">
        <v>26563</v>
      </c>
      <c r="S319" s="45"/>
      <c r="T319" s="45" t="s">
        <v>885</v>
      </c>
      <c r="U319" s="45" t="s">
        <v>1912</v>
      </c>
      <c r="V319" s="177" t="s">
        <v>1986</v>
      </c>
      <c r="W319" s="183">
        <v>30708666.112601981</v>
      </c>
      <c r="X319" s="184">
        <f t="shared" si="8"/>
        <v>8462.0420868070669</v>
      </c>
      <c r="Y319" s="179">
        <v>8879.8224470156238</v>
      </c>
      <c r="Z319" s="76">
        <v>8834.3370018740607</v>
      </c>
      <c r="AA319" s="76">
        <v>8407.7952240865579</v>
      </c>
      <c r="AB319" s="50">
        <v>8600.3448413437254</v>
      </c>
      <c r="AC319" s="185">
        <f t="shared" si="9"/>
        <v>-417.78036020855689</v>
      </c>
      <c r="AD319" s="191"/>
      <c r="AE319" s="187" t="e">
        <v>#N/A</v>
      </c>
      <c r="AF319" s="77"/>
      <c r="AH319" s="99"/>
    </row>
    <row r="320" spans="1:34" s="51" customFormat="1" ht="38.25" customHeight="1" x14ac:dyDescent="0.15">
      <c r="A320" s="92"/>
      <c r="B320" s="57" t="s">
        <v>653</v>
      </c>
      <c r="C320" s="43">
        <v>315</v>
      </c>
      <c r="D320" s="137" t="s">
        <v>886</v>
      </c>
      <c r="E320" s="45" t="s">
        <v>118</v>
      </c>
      <c r="F320" s="46" t="s">
        <v>887</v>
      </c>
      <c r="G320" s="144" t="s">
        <v>95</v>
      </c>
      <c r="H320" s="135">
        <v>1984</v>
      </c>
      <c r="I320" s="146">
        <v>1982</v>
      </c>
      <c r="J320" s="48">
        <v>4378.4400000000005</v>
      </c>
      <c r="K320" s="140" t="s">
        <v>96</v>
      </c>
      <c r="L320" s="135">
        <v>3</v>
      </c>
      <c r="M320" s="145"/>
      <c r="N320" s="49" t="s">
        <v>97</v>
      </c>
      <c r="O320" s="142" t="s">
        <v>97</v>
      </c>
      <c r="P320" s="50">
        <v>9014.9208827335387</v>
      </c>
      <c r="Q320" s="149"/>
      <c r="R320" s="143">
        <v>35274</v>
      </c>
      <c r="S320" s="45"/>
      <c r="T320" s="45" t="s">
        <v>888</v>
      </c>
      <c r="U320" s="45" t="s">
        <v>1912</v>
      </c>
      <c r="V320" s="177" t="s">
        <v>1987</v>
      </c>
      <c r="W320" s="183">
        <v>39471290.189795837</v>
      </c>
      <c r="X320" s="184">
        <f t="shared" si="8"/>
        <v>9014.9208827335387</v>
      </c>
      <c r="Y320" s="179">
        <v>9514.1475115218855</v>
      </c>
      <c r="Z320" s="76">
        <v>8959.2679231732509</v>
      </c>
      <c r="AA320" s="76">
        <v>8330.7825681080849</v>
      </c>
      <c r="AB320" s="50">
        <v>9655.3760587598154</v>
      </c>
      <c r="AC320" s="185">
        <f t="shared" si="9"/>
        <v>-499.22662878834672</v>
      </c>
      <c r="AD320" s="191"/>
      <c r="AE320" s="187" t="e">
        <v>#N/A</v>
      </c>
      <c r="AF320" s="77"/>
      <c r="AG320" s="81"/>
      <c r="AH320" s="99"/>
    </row>
    <row r="321" spans="1:34" ht="30" customHeight="1" x14ac:dyDescent="0.15">
      <c r="A321" s="92"/>
      <c r="B321" s="162" t="s">
        <v>889</v>
      </c>
      <c r="C321" s="43">
        <v>316</v>
      </c>
      <c r="D321" s="137" t="s">
        <v>890</v>
      </c>
      <c r="E321" s="45" t="s">
        <v>107</v>
      </c>
      <c r="F321" s="46" t="s">
        <v>3069</v>
      </c>
      <c r="G321" s="144" t="s">
        <v>95</v>
      </c>
      <c r="H321" s="135">
        <v>1979</v>
      </c>
      <c r="I321" s="146">
        <v>1979</v>
      </c>
      <c r="J321" s="48">
        <v>601.81999999999994</v>
      </c>
      <c r="K321" s="140" t="s">
        <v>96</v>
      </c>
      <c r="L321" s="135">
        <v>2</v>
      </c>
      <c r="M321" s="145"/>
      <c r="N321" s="49" t="s">
        <v>97</v>
      </c>
      <c r="O321" s="142"/>
      <c r="P321" s="50">
        <v>157375.50219176878</v>
      </c>
      <c r="Q321" s="149"/>
      <c r="R321" s="143">
        <v>237.85</v>
      </c>
      <c r="S321" s="45"/>
      <c r="T321" s="45" t="s">
        <v>98</v>
      </c>
      <c r="U321" s="45" t="s">
        <v>2997</v>
      </c>
      <c r="V321" s="177" t="s">
        <v>1988</v>
      </c>
      <c r="W321" s="183">
        <v>94711724.729050279</v>
      </c>
      <c r="X321" s="184">
        <f t="shared" si="8"/>
        <v>157375.50219176878</v>
      </c>
      <c r="Y321" s="179">
        <v>159638.93897542445</v>
      </c>
      <c r="Z321" s="76">
        <v>130724.91653695503</v>
      </c>
      <c r="AA321" s="76">
        <v>132348.77424739554</v>
      </c>
      <c r="AB321" s="50">
        <v>138737.92259201145</v>
      </c>
      <c r="AC321" s="185">
        <f t="shared" si="9"/>
        <v>-2263.436783655663</v>
      </c>
      <c r="AD321" s="191"/>
      <c r="AE321" s="187" t="e">
        <v>#N/A</v>
      </c>
      <c r="AF321" s="77"/>
      <c r="AH321" s="99"/>
    </row>
    <row r="322" spans="1:34" ht="30" customHeight="1" x14ac:dyDescent="0.15">
      <c r="A322" s="92"/>
      <c r="B322" s="162" t="s">
        <v>889</v>
      </c>
      <c r="C322" s="43">
        <v>317</v>
      </c>
      <c r="D322" s="137" t="s">
        <v>891</v>
      </c>
      <c r="E322" s="45" t="s">
        <v>129</v>
      </c>
      <c r="F322" s="46" t="s">
        <v>892</v>
      </c>
      <c r="G322" s="144" t="s">
        <v>95</v>
      </c>
      <c r="H322" s="135">
        <v>1985</v>
      </c>
      <c r="I322" s="146">
        <v>1985</v>
      </c>
      <c r="J322" s="48">
        <v>555.21</v>
      </c>
      <c r="K322" s="140" t="s">
        <v>96</v>
      </c>
      <c r="L322" s="135">
        <v>1</v>
      </c>
      <c r="M322" s="145"/>
      <c r="N322" s="49" t="s">
        <v>123</v>
      </c>
      <c r="O322" s="142"/>
      <c r="P322" s="50">
        <v>159399.72952002959</v>
      </c>
      <c r="Q322" s="149"/>
      <c r="R322" s="143">
        <v>4742.96</v>
      </c>
      <c r="S322" s="45"/>
      <c r="T322" s="45" t="s">
        <v>893</v>
      </c>
      <c r="U322" s="45" t="s">
        <v>2997</v>
      </c>
      <c r="V322" s="177" t="s">
        <v>1989</v>
      </c>
      <c r="W322" s="183">
        <v>88500323.826815635</v>
      </c>
      <c r="X322" s="184">
        <f t="shared" si="8"/>
        <v>159399.72952002959</v>
      </c>
      <c r="Y322" s="179">
        <v>160507.79927349449</v>
      </c>
      <c r="Z322" s="76">
        <v>134954.78156061718</v>
      </c>
      <c r="AA322" s="76">
        <v>143681.52828221317</v>
      </c>
      <c r="AB322" s="50">
        <v>149940.51003102306</v>
      </c>
      <c r="AC322" s="185">
        <f t="shared" si="9"/>
        <v>-1108.0697534648934</v>
      </c>
      <c r="AD322" s="191"/>
      <c r="AE322" s="187" t="e">
        <v>#N/A</v>
      </c>
      <c r="AF322" s="77"/>
      <c r="AH322" s="99"/>
    </row>
    <row r="323" spans="1:34" s="51" customFormat="1" ht="30" customHeight="1" x14ac:dyDescent="0.15">
      <c r="A323" s="92"/>
      <c r="B323" s="162" t="s">
        <v>889</v>
      </c>
      <c r="C323" s="43">
        <v>318</v>
      </c>
      <c r="D323" s="137" t="s">
        <v>894</v>
      </c>
      <c r="E323" s="45" t="s">
        <v>107</v>
      </c>
      <c r="F323" s="46" t="s">
        <v>3070</v>
      </c>
      <c r="G323" s="144" t="s">
        <v>105</v>
      </c>
      <c r="H323" s="135">
        <v>1994</v>
      </c>
      <c r="I323" s="146">
        <v>1994</v>
      </c>
      <c r="J323" s="48">
        <v>697.72</v>
      </c>
      <c r="K323" s="140" t="s">
        <v>96</v>
      </c>
      <c r="L323" s="135">
        <v>1</v>
      </c>
      <c r="M323" s="145"/>
      <c r="N323" s="49" t="s">
        <v>123</v>
      </c>
      <c r="O323" s="142"/>
      <c r="P323" s="50">
        <v>169752.23647846442</v>
      </c>
      <c r="Q323" s="149"/>
      <c r="R323" s="143">
        <v>3194.57</v>
      </c>
      <c r="S323" s="45"/>
      <c r="T323" s="45" t="s">
        <v>98</v>
      </c>
      <c r="U323" s="45" t="s">
        <v>2997</v>
      </c>
      <c r="V323" s="177" t="s">
        <v>1990</v>
      </c>
      <c r="W323" s="183">
        <v>118439530.43575419</v>
      </c>
      <c r="X323" s="184">
        <f t="shared" si="8"/>
        <v>169752.23647846442</v>
      </c>
      <c r="Y323" s="179">
        <v>170835.82427456451</v>
      </c>
      <c r="Z323" s="76">
        <v>148754.02015981945</v>
      </c>
      <c r="AA323" s="76">
        <v>159658.94304817013</v>
      </c>
      <c r="AB323" s="50">
        <v>163869.18046640823</v>
      </c>
      <c r="AC323" s="185">
        <f t="shared" si="9"/>
        <v>-1083.5877961000951</v>
      </c>
      <c r="AD323" s="191"/>
      <c r="AE323" s="187" t="e">
        <v>#N/A</v>
      </c>
      <c r="AF323" s="77"/>
      <c r="AG323" s="81"/>
      <c r="AH323" s="99"/>
    </row>
    <row r="324" spans="1:34" ht="30" customHeight="1" x14ac:dyDescent="0.15">
      <c r="A324" s="92"/>
      <c r="B324" s="162" t="s">
        <v>889</v>
      </c>
      <c r="C324" s="43">
        <v>319</v>
      </c>
      <c r="D324" s="137" t="s">
        <v>895</v>
      </c>
      <c r="E324" s="45" t="s">
        <v>107</v>
      </c>
      <c r="F324" s="46" t="s">
        <v>3071</v>
      </c>
      <c r="G324" s="144" t="s">
        <v>95</v>
      </c>
      <c r="H324" s="135">
        <v>1984</v>
      </c>
      <c r="I324" s="146">
        <v>1984</v>
      </c>
      <c r="J324" s="48">
        <v>908.33</v>
      </c>
      <c r="K324" s="140" t="s">
        <v>96</v>
      </c>
      <c r="L324" s="135">
        <v>2</v>
      </c>
      <c r="M324" s="145"/>
      <c r="N324" s="49" t="s">
        <v>97</v>
      </c>
      <c r="O324" s="142"/>
      <c r="P324" s="50">
        <v>192355.08301593686</v>
      </c>
      <c r="Q324" s="149"/>
      <c r="R324" s="143">
        <v>2859.81</v>
      </c>
      <c r="S324" s="45"/>
      <c r="T324" s="45" t="s">
        <v>98</v>
      </c>
      <c r="U324" s="45" t="s">
        <v>2997</v>
      </c>
      <c r="V324" s="177" t="s">
        <v>1991</v>
      </c>
      <c r="W324" s="183">
        <v>174721892.55586594</v>
      </c>
      <c r="X324" s="184">
        <f t="shared" si="8"/>
        <v>192355.08301593686</v>
      </c>
      <c r="Y324" s="179">
        <v>195486.18177185251</v>
      </c>
      <c r="Z324" s="76">
        <v>164479.3748313284</v>
      </c>
      <c r="AA324" s="76">
        <v>169423.66940994476</v>
      </c>
      <c r="AB324" s="50">
        <v>176028.81788408247</v>
      </c>
      <c r="AC324" s="185">
        <f t="shared" si="9"/>
        <v>-3131.0987559156492</v>
      </c>
      <c r="AD324" s="191"/>
      <c r="AE324" s="187" t="e">
        <v>#N/A</v>
      </c>
      <c r="AF324" s="77"/>
      <c r="AH324" s="99"/>
    </row>
    <row r="325" spans="1:34" s="51" customFormat="1" ht="30" customHeight="1" x14ac:dyDescent="0.15">
      <c r="A325" s="92"/>
      <c r="B325" s="162" t="s">
        <v>889</v>
      </c>
      <c r="C325" s="43">
        <v>320</v>
      </c>
      <c r="D325" s="137" t="s">
        <v>896</v>
      </c>
      <c r="E325" s="45" t="s">
        <v>107</v>
      </c>
      <c r="F325" s="46" t="s">
        <v>3072</v>
      </c>
      <c r="G325" s="144" t="s">
        <v>122</v>
      </c>
      <c r="H325" s="135">
        <v>1970</v>
      </c>
      <c r="I325" s="146">
        <v>1970</v>
      </c>
      <c r="J325" s="48">
        <v>339.6</v>
      </c>
      <c r="K325" s="140" t="s">
        <v>96</v>
      </c>
      <c r="L325" s="135">
        <v>1</v>
      </c>
      <c r="M325" s="145"/>
      <c r="N325" s="49" t="s">
        <v>123</v>
      </c>
      <c r="O325" s="142"/>
      <c r="P325" s="50">
        <v>220381.94324081566</v>
      </c>
      <c r="Q325" s="149"/>
      <c r="R325" s="143">
        <v>1857.8400000000001</v>
      </c>
      <c r="S325" s="45"/>
      <c r="T325" s="45" t="s">
        <v>98</v>
      </c>
      <c r="U325" s="45" t="s">
        <v>2997</v>
      </c>
      <c r="V325" s="177" t="s">
        <v>1992</v>
      </c>
      <c r="W325" s="183">
        <v>74841707.924581006</v>
      </c>
      <c r="X325" s="184">
        <f t="shared" si="8"/>
        <v>220381.94324081566</v>
      </c>
      <c r="Y325" s="179">
        <v>226156.65846608891</v>
      </c>
      <c r="Z325" s="76">
        <v>198571.67179989177</v>
      </c>
      <c r="AA325" s="76">
        <v>199102.82004066784</v>
      </c>
      <c r="AB325" s="50">
        <v>207938.26860097735</v>
      </c>
      <c r="AC325" s="185">
        <f t="shared" si="9"/>
        <v>-5774.7152252732485</v>
      </c>
      <c r="AD325" s="191"/>
      <c r="AE325" s="187" t="e">
        <v>#N/A</v>
      </c>
      <c r="AF325" s="77"/>
      <c r="AG325" s="81"/>
      <c r="AH325" s="99"/>
    </row>
    <row r="326" spans="1:34" ht="38.25" customHeight="1" x14ac:dyDescent="0.15">
      <c r="A326" s="92"/>
      <c r="B326" s="162" t="s">
        <v>889</v>
      </c>
      <c r="C326" s="43">
        <v>321</v>
      </c>
      <c r="D326" s="137" t="s">
        <v>897</v>
      </c>
      <c r="E326" s="45" t="s">
        <v>141</v>
      </c>
      <c r="F326" s="46" t="s">
        <v>898</v>
      </c>
      <c r="G326" s="144" t="s">
        <v>105</v>
      </c>
      <c r="H326" s="135">
        <v>2014</v>
      </c>
      <c r="I326" s="146">
        <v>2014</v>
      </c>
      <c r="J326" s="48">
        <f>1010.72-233.9</f>
        <v>776.82</v>
      </c>
      <c r="K326" s="140" t="s">
        <v>96</v>
      </c>
      <c r="L326" s="135">
        <v>2</v>
      </c>
      <c r="M326" s="145"/>
      <c r="N326" s="49" t="s">
        <v>97</v>
      </c>
      <c r="O326" s="142"/>
      <c r="P326" s="50">
        <v>140122.22732587333</v>
      </c>
      <c r="Q326" s="149"/>
      <c r="R326" s="143">
        <v>3125</v>
      </c>
      <c r="S326" s="45" t="s">
        <v>899</v>
      </c>
      <c r="T326" s="45" t="s">
        <v>98</v>
      </c>
      <c r="U326" s="45" t="s">
        <v>2997</v>
      </c>
      <c r="V326" s="177" t="s">
        <v>1993</v>
      </c>
      <c r="W326" s="183">
        <v>108849748.63128492</v>
      </c>
      <c r="X326" s="184">
        <f t="shared" si="8"/>
        <v>140122.22732587333</v>
      </c>
      <c r="Y326" s="179">
        <v>142154.260026445</v>
      </c>
      <c r="Z326" s="76">
        <v>116398.36358139248</v>
      </c>
      <c r="AA326" s="76">
        <v>121998.03165382498</v>
      </c>
      <c r="AB326" s="50">
        <v>125590.5771372477</v>
      </c>
      <c r="AC326" s="185">
        <f t="shared" si="9"/>
        <v>-2032.0327005716681</v>
      </c>
      <c r="AD326" s="191"/>
      <c r="AE326" s="187" t="e">
        <v>#N/A</v>
      </c>
      <c r="AF326" s="77"/>
      <c r="AH326" s="99"/>
    </row>
    <row r="327" spans="1:34" ht="30" customHeight="1" x14ac:dyDescent="0.15">
      <c r="A327" s="92"/>
      <c r="B327" s="162" t="s">
        <v>889</v>
      </c>
      <c r="C327" s="43">
        <v>322</v>
      </c>
      <c r="D327" s="137" t="s">
        <v>900</v>
      </c>
      <c r="E327" s="45" t="s">
        <v>107</v>
      </c>
      <c r="F327" s="46" t="s">
        <v>3073</v>
      </c>
      <c r="G327" s="144" t="s">
        <v>122</v>
      </c>
      <c r="H327" s="135">
        <v>1972</v>
      </c>
      <c r="I327" s="146">
        <v>1972</v>
      </c>
      <c r="J327" s="48">
        <v>367.04</v>
      </c>
      <c r="K327" s="140" t="s">
        <v>96</v>
      </c>
      <c r="L327" s="135">
        <v>1</v>
      </c>
      <c r="M327" s="145"/>
      <c r="N327" s="49" t="s">
        <v>123</v>
      </c>
      <c r="O327" s="142"/>
      <c r="P327" s="50">
        <v>206529.55788083316</v>
      </c>
      <c r="Q327" s="149"/>
      <c r="R327" s="143">
        <v>1321</v>
      </c>
      <c r="S327" s="45"/>
      <c r="T327" s="45" t="s">
        <v>98</v>
      </c>
      <c r="U327" s="45" t="s">
        <v>2997</v>
      </c>
      <c r="V327" s="177" t="s">
        <v>1994</v>
      </c>
      <c r="W327" s="183">
        <v>75804608.924581006</v>
      </c>
      <c r="X327" s="184">
        <f t="shared" ref="X327:X390" si="10">W327/J327</f>
        <v>206529.55788083316</v>
      </c>
      <c r="Y327" s="179">
        <v>209640.29592165374</v>
      </c>
      <c r="Z327" s="76">
        <v>216333.36093422328</v>
      </c>
      <c r="AA327" s="76">
        <v>222381.75389419225</v>
      </c>
      <c r="AB327" s="50">
        <v>230694.6712395291</v>
      </c>
      <c r="AC327" s="185">
        <f t="shared" ref="AC327:AC390" si="11">P327-Y327</f>
        <v>-3110.738040820579</v>
      </c>
      <c r="AD327" s="191"/>
      <c r="AE327" s="187" t="e">
        <v>#N/A</v>
      </c>
      <c r="AF327" s="77"/>
      <c r="AH327" s="99"/>
    </row>
    <row r="328" spans="1:34" ht="30" customHeight="1" x14ac:dyDescent="0.15">
      <c r="A328" s="92"/>
      <c r="B328" s="162" t="s">
        <v>889</v>
      </c>
      <c r="C328" s="43">
        <v>323</v>
      </c>
      <c r="D328" s="137" t="s">
        <v>901</v>
      </c>
      <c r="E328" s="45" t="s">
        <v>107</v>
      </c>
      <c r="F328" s="46" t="s">
        <v>3074</v>
      </c>
      <c r="G328" s="144" t="s">
        <v>95</v>
      </c>
      <c r="H328" s="135">
        <v>1973</v>
      </c>
      <c r="I328" s="146">
        <v>1973</v>
      </c>
      <c r="J328" s="48">
        <v>455.18</v>
      </c>
      <c r="K328" s="140" t="s">
        <v>96</v>
      </c>
      <c r="L328" s="135">
        <v>1</v>
      </c>
      <c r="M328" s="145"/>
      <c r="N328" s="49" t="s">
        <v>123</v>
      </c>
      <c r="O328" s="142"/>
      <c r="P328" s="50">
        <v>260457.0285166823</v>
      </c>
      <c r="Q328" s="149"/>
      <c r="R328" s="143">
        <v>998.82</v>
      </c>
      <c r="S328" s="45"/>
      <c r="T328" s="45" t="s">
        <v>98</v>
      </c>
      <c r="U328" s="45" t="s">
        <v>2997</v>
      </c>
      <c r="V328" s="177" t="s">
        <v>1995</v>
      </c>
      <c r="W328" s="183">
        <v>118554830.24022345</v>
      </c>
      <c r="X328" s="184">
        <f t="shared" si="10"/>
        <v>260457.0285166823</v>
      </c>
      <c r="Y328" s="179">
        <v>265865.77914661303</v>
      </c>
      <c r="Z328" s="76">
        <v>243680.5075627937</v>
      </c>
      <c r="AA328" s="76">
        <v>253167.18904193531</v>
      </c>
      <c r="AB328" s="50">
        <v>263772.2877079813</v>
      </c>
      <c r="AC328" s="185">
        <f t="shared" si="11"/>
        <v>-5408.7506299307279</v>
      </c>
      <c r="AD328" s="191"/>
      <c r="AE328" s="187" t="e">
        <v>#N/A</v>
      </c>
      <c r="AF328" s="77"/>
      <c r="AH328" s="99"/>
    </row>
    <row r="329" spans="1:34" s="51" customFormat="1" ht="30" customHeight="1" x14ac:dyDescent="0.15">
      <c r="A329" s="92"/>
      <c r="B329" s="162" t="s">
        <v>889</v>
      </c>
      <c r="C329" s="43">
        <v>324</v>
      </c>
      <c r="D329" s="137" t="s">
        <v>902</v>
      </c>
      <c r="E329" s="45" t="s">
        <v>156</v>
      </c>
      <c r="F329" s="46" t="s">
        <v>903</v>
      </c>
      <c r="G329" s="144" t="s">
        <v>105</v>
      </c>
      <c r="H329" s="135">
        <v>1991</v>
      </c>
      <c r="I329" s="146">
        <v>1991</v>
      </c>
      <c r="J329" s="48">
        <v>717.59</v>
      </c>
      <c r="K329" s="140" t="s">
        <v>96</v>
      </c>
      <c r="L329" s="135">
        <v>1</v>
      </c>
      <c r="M329" s="145"/>
      <c r="N329" s="49" t="s">
        <v>123</v>
      </c>
      <c r="O329" s="142"/>
      <c r="P329" s="50">
        <v>153679.07793241204</v>
      </c>
      <c r="Q329" s="149"/>
      <c r="R329" s="143">
        <v>3046.05</v>
      </c>
      <c r="S329" s="45"/>
      <c r="T329" s="45" t="s">
        <v>904</v>
      </c>
      <c r="U329" s="45" t="s">
        <v>2997</v>
      </c>
      <c r="V329" s="177" t="s">
        <v>1996</v>
      </c>
      <c r="W329" s="183">
        <v>110278569.53351955</v>
      </c>
      <c r="X329" s="184">
        <f t="shared" si="10"/>
        <v>153679.07793241204</v>
      </c>
      <c r="Y329" s="179">
        <v>155384.46646873018</v>
      </c>
      <c r="Z329" s="76">
        <v>119973.34104056259</v>
      </c>
      <c r="AA329" s="76">
        <v>128349.39443041894</v>
      </c>
      <c r="AB329" s="50">
        <v>132492.14890363129</v>
      </c>
      <c r="AC329" s="185">
        <f t="shared" si="11"/>
        <v>-1705.3885363181471</v>
      </c>
      <c r="AD329" s="191"/>
      <c r="AE329" s="187" t="e">
        <v>#N/A</v>
      </c>
      <c r="AF329" s="77"/>
      <c r="AG329" s="81"/>
      <c r="AH329" s="99"/>
    </row>
    <row r="330" spans="1:34" ht="30" customHeight="1" x14ac:dyDescent="0.15">
      <c r="A330" s="92"/>
      <c r="B330" s="162" t="s">
        <v>889</v>
      </c>
      <c r="C330" s="43">
        <v>325</v>
      </c>
      <c r="D330" s="137" t="s">
        <v>905</v>
      </c>
      <c r="E330" s="45" t="s">
        <v>156</v>
      </c>
      <c r="F330" s="46" t="s">
        <v>906</v>
      </c>
      <c r="G330" s="144" t="s">
        <v>95</v>
      </c>
      <c r="H330" s="135">
        <v>1974</v>
      </c>
      <c r="I330" s="146">
        <v>1974</v>
      </c>
      <c r="J330" s="48">
        <v>422.25</v>
      </c>
      <c r="K330" s="140" t="s">
        <v>96</v>
      </c>
      <c r="L330" s="135">
        <v>1</v>
      </c>
      <c r="M330" s="145"/>
      <c r="N330" s="49" t="s">
        <v>123</v>
      </c>
      <c r="O330" s="142"/>
      <c r="P330" s="50">
        <v>223118.6160598814</v>
      </c>
      <c r="Q330" s="149"/>
      <c r="R330" s="143">
        <v>1639</v>
      </c>
      <c r="S330" s="45"/>
      <c r="T330" s="45" t="s">
        <v>98</v>
      </c>
      <c r="U330" s="45" t="s">
        <v>2997</v>
      </c>
      <c r="V330" s="177" t="s">
        <v>1997</v>
      </c>
      <c r="W330" s="183">
        <v>94211835.631284922</v>
      </c>
      <c r="X330" s="184">
        <f t="shared" si="10"/>
        <v>223118.6160598814</v>
      </c>
      <c r="Y330" s="179">
        <v>228505.25582887628</v>
      </c>
      <c r="Z330" s="76">
        <v>166571.75670875137</v>
      </c>
      <c r="AA330" s="76">
        <v>179094.81898772664</v>
      </c>
      <c r="AB330" s="50">
        <v>184669.03155553422</v>
      </c>
      <c r="AC330" s="185">
        <f t="shared" si="11"/>
        <v>-5386.639768994879</v>
      </c>
      <c r="AD330" s="191"/>
      <c r="AE330" s="187" t="e">
        <v>#N/A</v>
      </c>
      <c r="AF330" s="77"/>
      <c r="AH330" s="99"/>
    </row>
    <row r="331" spans="1:34" s="51" customFormat="1" ht="30" customHeight="1" x14ac:dyDescent="0.15">
      <c r="A331" s="92"/>
      <c r="B331" s="162" t="s">
        <v>889</v>
      </c>
      <c r="C331" s="43">
        <v>326</v>
      </c>
      <c r="D331" s="137" t="s">
        <v>907</v>
      </c>
      <c r="E331" s="45" t="s">
        <v>156</v>
      </c>
      <c r="F331" s="46" t="s">
        <v>908</v>
      </c>
      <c r="G331" s="144" t="s">
        <v>95</v>
      </c>
      <c r="H331" s="135">
        <v>1982</v>
      </c>
      <c r="I331" s="146">
        <v>1982</v>
      </c>
      <c r="J331" s="48">
        <v>594.97</v>
      </c>
      <c r="K331" s="140" t="s">
        <v>96</v>
      </c>
      <c r="L331" s="135">
        <v>1</v>
      </c>
      <c r="M331" s="145"/>
      <c r="N331" s="49" t="s">
        <v>123</v>
      </c>
      <c r="O331" s="142"/>
      <c r="P331" s="50">
        <v>198545.63648249293</v>
      </c>
      <c r="Q331" s="149"/>
      <c r="R331" s="143">
        <v>1983</v>
      </c>
      <c r="S331" s="45"/>
      <c r="T331" s="45" t="s">
        <v>98</v>
      </c>
      <c r="U331" s="45" t="s">
        <v>2997</v>
      </c>
      <c r="V331" s="177" t="s">
        <v>1998</v>
      </c>
      <c r="W331" s="183">
        <v>118128697.33798882</v>
      </c>
      <c r="X331" s="184">
        <f t="shared" si="10"/>
        <v>198545.63648249293</v>
      </c>
      <c r="Y331" s="179">
        <v>202648.52905592255</v>
      </c>
      <c r="Z331" s="76">
        <v>169014.16269455332</v>
      </c>
      <c r="AA331" s="76">
        <v>181193.67673091852</v>
      </c>
      <c r="AB331" s="50">
        <v>185744.34644444942</v>
      </c>
      <c r="AC331" s="185">
        <f t="shared" si="11"/>
        <v>-4102.8925734296208</v>
      </c>
      <c r="AD331" s="191"/>
      <c r="AE331" s="187" t="e">
        <v>#N/A</v>
      </c>
      <c r="AF331" s="77"/>
      <c r="AG331" s="81"/>
      <c r="AH331" s="99"/>
    </row>
    <row r="332" spans="1:34" ht="30" customHeight="1" x14ac:dyDescent="0.15">
      <c r="A332" s="92"/>
      <c r="B332" s="162" t="s">
        <v>889</v>
      </c>
      <c r="C332" s="43">
        <v>327</v>
      </c>
      <c r="D332" s="137" t="s">
        <v>909</v>
      </c>
      <c r="E332" s="45" t="s">
        <v>141</v>
      </c>
      <c r="F332" s="46" t="s">
        <v>315</v>
      </c>
      <c r="G332" s="144" t="s">
        <v>95</v>
      </c>
      <c r="H332" s="135">
        <v>1981</v>
      </c>
      <c r="I332" s="146">
        <v>1981</v>
      </c>
      <c r="J332" s="48">
        <v>682.23</v>
      </c>
      <c r="K332" s="140" t="s">
        <v>96</v>
      </c>
      <c r="L332" s="135">
        <v>2</v>
      </c>
      <c r="M332" s="145"/>
      <c r="N332" s="49" t="s">
        <v>97</v>
      </c>
      <c r="O332" s="142"/>
      <c r="P332" s="50">
        <v>162024.58486656926</v>
      </c>
      <c r="Q332" s="149"/>
      <c r="R332" s="143">
        <v>1792.65</v>
      </c>
      <c r="S332" s="45"/>
      <c r="T332" s="45" t="s">
        <v>98</v>
      </c>
      <c r="U332" s="45" t="s">
        <v>2997</v>
      </c>
      <c r="V332" s="177" t="s">
        <v>1999</v>
      </c>
      <c r="W332" s="183">
        <v>110538032.53351955</v>
      </c>
      <c r="X332" s="184">
        <f t="shared" si="10"/>
        <v>162024.58486656926</v>
      </c>
      <c r="Y332" s="179">
        <v>160383.24215190785</v>
      </c>
      <c r="Z332" s="76">
        <v>110873.94026980677</v>
      </c>
      <c r="AA332" s="76">
        <v>118147.73510043178</v>
      </c>
      <c r="AB332" s="50">
        <v>122876.48091453663</v>
      </c>
      <c r="AC332" s="185">
        <f t="shared" si="11"/>
        <v>1641.3427146614122</v>
      </c>
      <c r="AD332" s="191"/>
      <c r="AE332" s="187" t="e">
        <v>#N/A</v>
      </c>
      <c r="AF332" s="77"/>
      <c r="AH332" s="99"/>
    </row>
    <row r="333" spans="1:34" ht="30" customHeight="1" x14ac:dyDescent="0.15">
      <c r="A333" s="92"/>
      <c r="B333" s="162" t="s">
        <v>889</v>
      </c>
      <c r="C333" s="43">
        <v>328</v>
      </c>
      <c r="D333" s="137" t="s">
        <v>910</v>
      </c>
      <c r="E333" s="45" t="s">
        <v>103</v>
      </c>
      <c r="F333" s="46" t="s">
        <v>911</v>
      </c>
      <c r="G333" s="144" t="s">
        <v>105</v>
      </c>
      <c r="H333" s="135">
        <v>2003</v>
      </c>
      <c r="I333" s="146">
        <v>1990</v>
      </c>
      <c r="J333" s="48">
        <v>628.75</v>
      </c>
      <c r="K333" s="140" t="s">
        <v>96</v>
      </c>
      <c r="L333" s="135">
        <v>1</v>
      </c>
      <c r="M333" s="145"/>
      <c r="N333" s="49" t="s">
        <v>123</v>
      </c>
      <c r="O333" s="142"/>
      <c r="P333" s="50">
        <v>198875.06375823272</v>
      </c>
      <c r="Q333" s="149"/>
      <c r="R333" s="143">
        <v>3038.09</v>
      </c>
      <c r="S333" s="45"/>
      <c r="T333" s="45" t="s">
        <v>98</v>
      </c>
      <c r="U333" s="45" t="s">
        <v>2997</v>
      </c>
      <c r="V333" s="177" t="s">
        <v>2000</v>
      </c>
      <c r="W333" s="183">
        <v>125042696.33798882</v>
      </c>
      <c r="X333" s="184">
        <f t="shared" si="10"/>
        <v>198875.06375823272</v>
      </c>
      <c r="Y333" s="179">
        <v>196296.36633384056</v>
      </c>
      <c r="Z333" s="76">
        <v>144544.09594325937</v>
      </c>
      <c r="AA333" s="76">
        <v>152210.91941325023</v>
      </c>
      <c r="AB333" s="50">
        <v>155468.17763688142</v>
      </c>
      <c r="AC333" s="185">
        <f t="shared" si="11"/>
        <v>2578.6974243921577</v>
      </c>
      <c r="AD333" s="191"/>
      <c r="AE333" s="187" t="e">
        <v>#N/A</v>
      </c>
      <c r="AF333" s="77"/>
      <c r="AH333" s="99"/>
    </row>
    <row r="334" spans="1:34" ht="30" customHeight="1" x14ac:dyDescent="0.15">
      <c r="A334" s="92"/>
      <c r="B334" s="162" t="s">
        <v>889</v>
      </c>
      <c r="C334" s="43">
        <v>329</v>
      </c>
      <c r="D334" s="137" t="s">
        <v>912</v>
      </c>
      <c r="E334" s="45" t="s">
        <v>137</v>
      </c>
      <c r="F334" s="46" t="s">
        <v>3075</v>
      </c>
      <c r="G334" s="144" t="s">
        <v>95</v>
      </c>
      <c r="H334" s="135">
        <v>1987</v>
      </c>
      <c r="I334" s="146">
        <v>1987</v>
      </c>
      <c r="J334" s="48">
        <v>585.07000000000005</v>
      </c>
      <c r="K334" s="140" t="s">
        <v>96</v>
      </c>
      <c r="L334" s="135">
        <v>2</v>
      </c>
      <c r="M334" s="145"/>
      <c r="N334" s="49" t="s">
        <v>97</v>
      </c>
      <c r="O334" s="142"/>
      <c r="P334" s="50">
        <v>97791.722897503641</v>
      </c>
      <c r="Q334" s="149"/>
      <c r="R334" s="143">
        <v>2632.02</v>
      </c>
      <c r="S334" s="45"/>
      <c r="T334" s="45" t="s">
        <v>98</v>
      </c>
      <c r="U334" s="45" t="s">
        <v>2997</v>
      </c>
      <c r="V334" s="177" t="s">
        <v>2001</v>
      </c>
      <c r="W334" s="183">
        <v>57215003.315642461</v>
      </c>
      <c r="X334" s="184">
        <f t="shared" si="10"/>
        <v>97791.722897503641</v>
      </c>
      <c r="Y334" s="179">
        <v>97496.429721010296</v>
      </c>
      <c r="Z334" s="76">
        <v>127897.5340903999</v>
      </c>
      <c r="AA334" s="76">
        <v>133826.19228052636</v>
      </c>
      <c r="AB334" s="50">
        <v>137386.44704791618</v>
      </c>
      <c r="AC334" s="185">
        <f t="shared" si="11"/>
        <v>295.29317649334553</v>
      </c>
      <c r="AD334" s="191"/>
      <c r="AE334" s="187" t="e">
        <v>#N/A</v>
      </c>
      <c r="AF334" s="77"/>
      <c r="AH334" s="99"/>
    </row>
    <row r="335" spans="1:34" s="51" customFormat="1" ht="30" customHeight="1" x14ac:dyDescent="0.15">
      <c r="A335" s="92"/>
      <c r="B335" s="162" t="s">
        <v>889</v>
      </c>
      <c r="C335" s="43">
        <v>330</v>
      </c>
      <c r="D335" s="137" t="s">
        <v>913</v>
      </c>
      <c r="E335" s="45" t="s">
        <v>160</v>
      </c>
      <c r="F335" s="46" t="s">
        <v>844</v>
      </c>
      <c r="G335" s="144" t="s">
        <v>95</v>
      </c>
      <c r="H335" s="135">
        <v>1980</v>
      </c>
      <c r="I335" s="146">
        <v>1980</v>
      </c>
      <c r="J335" s="48">
        <v>506.34000000000003</v>
      </c>
      <c r="K335" s="140" t="s">
        <v>96</v>
      </c>
      <c r="L335" s="135">
        <v>1</v>
      </c>
      <c r="M335" s="145"/>
      <c r="N335" s="49" t="s">
        <v>123</v>
      </c>
      <c r="O335" s="142"/>
      <c r="P335" s="50">
        <v>142063.38828128602</v>
      </c>
      <c r="Q335" s="149"/>
      <c r="R335" s="143"/>
      <c r="S335" s="45"/>
      <c r="T335" s="45" t="s">
        <v>914</v>
      </c>
      <c r="U335" s="45" t="s">
        <v>2997</v>
      </c>
      <c r="V335" s="177" t="s">
        <v>2002</v>
      </c>
      <c r="W335" s="183">
        <v>71932376.022346377</v>
      </c>
      <c r="X335" s="184">
        <f t="shared" si="10"/>
        <v>142063.38828128602</v>
      </c>
      <c r="Y335" s="179">
        <v>144684.13555225878</v>
      </c>
      <c r="Z335" s="76">
        <v>143154.94780240604</v>
      </c>
      <c r="AA335" s="76">
        <v>151501.44629610059</v>
      </c>
      <c r="AB335" s="50">
        <v>157094.64702437952</v>
      </c>
      <c r="AC335" s="185">
        <f t="shared" si="11"/>
        <v>-2620.747270972759</v>
      </c>
      <c r="AD335" s="191"/>
      <c r="AE335" s="187" t="e">
        <v>#N/A</v>
      </c>
      <c r="AF335" s="77"/>
      <c r="AG335" s="81"/>
      <c r="AH335" s="99"/>
    </row>
    <row r="336" spans="1:34" ht="30" customHeight="1" x14ac:dyDescent="0.15">
      <c r="A336" s="92"/>
      <c r="B336" s="162" t="s">
        <v>889</v>
      </c>
      <c r="C336" s="43">
        <v>331</v>
      </c>
      <c r="D336" s="137" t="s">
        <v>915</v>
      </c>
      <c r="E336" s="45" t="s">
        <v>118</v>
      </c>
      <c r="F336" s="46" t="s">
        <v>3076</v>
      </c>
      <c r="G336" s="144" t="s">
        <v>105</v>
      </c>
      <c r="H336" s="135">
        <v>1988</v>
      </c>
      <c r="I336" s="146">
        <v>1988</v>
      </c>
      <c r="J336" s="48">
        <v>577.5</v>
      </c>
      <c r="K336" s="140" t="s">
        <v>96</v>
      </c>
      <c r="L336" s="135">
        <v>1</v>
      </c>
      <c r="M336" s="145"/>
      <c r="N336" s="49" t="s">
        <v>123</v>
      </c>
      <c r="O336" s="142"/>
      <c r="P336" s="50">
        <v>94038.958122324606</v>
      </c>
      <c r="Q336" s="149"/>
      <c r="R336" s="143">
        <v>2871</v>
      </c>
      <c r="S336" s="45"/>
      <c r="T336" s="45" t="s">
        <v>98</v>
      </c>
      <c r="U336" s="45" t="s">
        <v>2997</v>
      </c>
      <c r="V336" s="177" t="s">
        <v>2003</v>
      </c>
      <c r="W336" s="183">
        <v>54307498.315642461</v>
      </c>
      <c r="X336" s="184">
        <f t="shared" si="10"/>
        <v>94038.958122324606</v>
      </c>
      <c r="Y336" s="179">
        <v>97160.554349561047</v>
      </c>
      <c r="Z336" s="76">
        <v>114807.66016146015</v>
      </c>
      <c r="AA336" s="76">
        <v>122505.2998888499</v>
      </c>
      <c r="AB336" s="50">
        <v>124268.96453141456</v>
      </c>
      <c r="AC336" s="185">
        <f t="shared" si="11"/>
        <v>-3121.5962272364413</v>
      </c>
      <c r="AD336" s="191"/>
      <c r="AE336" s="187" t="e">
        <v>#N/A</v>
      </c>
      <c r="AF336" s="77"/>
      <c r="AH336" s="99"/>
    </row>
    <row r="337" spans="1:34" ht="30" customHeight="1" x14ac:dyDescent="0.15">
      <c r="A337" s="92"/>
      <c r="B337" s="162" t="s">
        <v>889</v>
      </c>
      <c r="C337" s="43">
        <v>332</v>
      </c>
      <c r="D337" s="137" t="s">
        <v>916</v>
      </c>
      <c r="E337" s="45" t="s">
        <v>125</v>
      </c>
      <c r="F337" s="46" t="s">
        <v>917</v>
      </c>
      <c r="G337" s="144" t="s">
        <v>122</v>
      </c>
      <c r="H337" s="135">
        <v>2005</v>
      </c>
      <c r="I337" s="146">
        <v>2005</v>
      </c>
      <c r="J337" s="48">
        <v>661.03</v>
      </c>
      <c r="K337" s="140" t="s">
        <v>96</v>
      </c>
      <c r="L337" s="135">
        <v>1</v>
      </c>
      <c r="M337" s="145"/>
      <c r="N337" s="49" t="s">
        <v>123</v>
      </c>
      <c r="O337" s="142"/>
      <c r="P337" s="50">
        <v>140333.99819496187</v>
      </c>
      <c r="Q337" s="149"/>
      <c r="R337" s="143">
        <v>5630.15</v>
      </c>
      <c r="S337" s="45"/>
      <c r="T337" s="45" t="s">
        <v>98</v>
      </c>
      <c r="U337" s="45" t="s">
        <v>2997</v>
      </c>
      <c r="V337" s="177" t="s">
        <v>2004</v>
      </c>
      <c r="W337" s="183">
        <v>92764982.826815635</v>
      </c>
      <c r="X337" s="184">
        <f t="shared" si="10"/>
        <v>140333.99819496187</v>
      </c>
      <c r="Y337" s="179">
        <v>141344.80921385848</v>
      </c>
      <c r="Z337" s="76">
        <v>119227.10054047513</v>
      </c>
      <c r="AA337" s="76">
        <v>126864.27139096195</v>
      </c>
      <c r="AB337" s="50">
        <v>132322.97410756597</v>
      </c>
      <c r="AC337" s="185">
        <f t="shared" si="11"/>
        <v>-1010.8110188966093</v>
      </c>
      <c r="AD337" s="191"/>
      <c r="AE337" s="187" t="e">
        <v>#N/A</v>
      </c>
      <c r="AF337" s="77"/>
      <c r="AH337" s="99"/>
    </row>
    <row r="338" spans="1:34" ht="30" customHeight="1" x14ac:dyDescent="0.15">
      <c r="A338" s="92"/>
      <c r="B338" s="162" t="s">
        <v>889</v>
      </c>
      <c r="C338" s="43">
        <v>333</v>
      </c>
      <c r="D338" s="137" t="s">
        <v>918</v>
      </c>
      <c r="E338" s="45" t="s">
        <v>200</v>
      </c>
      <c r="F338" s="46" t="s">
        <v>3077</v>
      </c>
      <c r="G338" s="144" t="s">
        <v>95</v>
      </c>
      <c r="H338" s="135">
        <v>1999</v>
      </c>
      <c r="I338" s="146">
        <v>1999</v>
      </c>
      <c r="J338" s="48">
        <v>920.4</v>
      </c>
      <c r="K338" s="140" t="s">
        <v>96</v>
      </c>
      <c r="L338" s="135">
        <v>1</v>
      </c>
      <c r="M338" s="145"/>
      <c r="N338" s="49" t="s">
        <v>123</v>
      </c>
      <c r="O338" s="142"/>
      <c r="P338" s="50">
        <v>176745.22354562872</v>
      </c>
      <c r="Q338" s="149"/>
      <c r="R338" s="143">
        <v>6300.75</v>
      </c>
      <c r="S338" s="45"/>
      <c r="T338" s="45"/>
      <c r="U338" s="45" t="s">
        <v>2997</v>
      </c>
      <c r="V338" s="177" t="s">
        <v>2005</v>
      </c>
      <c r="W338" s="183">
        <v>162676303.75139666</v>
      </c>
      <c r="X338" s="184">
        <f t="shared" si="10"/>
        <v>176745.22354562872</v>
      </c>
      <c r="Y338" s="179">
        <v>180529.46919787122</v>
      </c>
      <c r="Z338" s="76">
        <v>136659.05797420628</v>
      </c>
      <c r="AA338" s="76">
        <v>143772.33457177843</v>
      </c>
      <c r="AB338" s="50">
        <v>148728.47400733526</v>
      </c>
      <c r="AC338" s="185">
        <f t="shared" si="11"/>
        <v>-3784.2456522425055</v>
      </c>
      <c r="AD338" s="191"/>
      <c r="AE338" s="187" t="e">
        <v>#N/A</v>
      </c>
      <c r="AF338" s="77"/>
      <c r="AH338" s="99"/>
    </row>
    <row r="339" spans="1:34" ht="30" customHeight="1" x14ac:dyDescent="0.15">
      <c r="A339" s="92"/>
      <c r="B339" s="162" t="s">
        <v>889</v>
      </c>
      <c r="C339" s="43">
        <v>334</v>
      </c>
      <c r="D339" s="137" t="s">
        <v>919</v>
      </c>
      <c r="E339" s="45" t="s">
        <v>195</v>
      </c>
      <c r="F339" s="46" t="s">
        <v>920</v>
      </c>
      <c r="G339" s="144" t="s">
        <v>122</v>
      </c>
      <c r="H339" s="135">
        <v>2003</v>
      </c>
      <c r="I339" s="146">
        <v>2003</v>
      </c>
      <c r="J339" s="48">
        <v>948.16000000000008</v>
      </c>
      <c r="K339" s="140" t="s">
        <v>96</v>
      </c>
      <c r="L339" s="135">
        <v>1</v>
      </c>
      <c r="M339" s="145"/>
      <c r="N339" s="49" t="s">
        <v>123</v>
      </c>
      <c r="O339" s="142"/>
      <c r="P339" s="50">
        <v>123801.36214723205</v>
      </c>
      <c r="Q339" s="149"/>
      <c r="R339" s="143">
        <v>3892</v>
      </c>
      <c r="S339" s="45"/>
      <c r="T339" s="45" t="s">
        <v>98</v>
      </c>
      <c r="U339" s="45" t="s">
        <v>2997</v>
      </c>
      <c r="V339" s="177" t="s">
        <v>2006</v>
      </c>
      <c r="W339" s="183">
        <v>117383499.53351955</v>
      </c>
      <c r="X339" s="184">
        <f t="shared" si="10"/>
        <v>123801.36214723205</v>
      </c>
      <c r="Y339" s="179">
        <v>125221.32265998996</v>
      </c>
      <c r="Z339" s="76">
        <v>131936.15363697312</v>
      </c>
      <c r="AA339" s="76">
        <v>136983.84250348897</v>
      </c>
      <c r="AB339" s="50">
        <v>142958.33395093543</v>
      </c>
      <c r="AC339" s="185">
        <f t="shared" si="11"/>
        <v>-1419.9605127579125</v>
      </c>
      <c r="AD339" s="191"/>
      <c r="AE339" s="187" t="e">
        <v>#N/A</v>
      </c>
      <c r="AF339" s="77"/>
      <c r="AH339" s="99"/>
    </row>
    <row r="340" spans="1:34" s="51" customFormat="1" ht="30" customHeight="1" x14ac:dyDescent="0.15">
      <c r="A340" s="92"/>
      <c r="B340" s="162" t="s">
        <v>889</v>
      </c>
      <c r="C340" s="43">
        <v>335</v>
      </c>
      <c r="D340" s="137" t="s">
        <v>921</v>
      </c>
      <c r="E340" s="45" t="s">
        <v>195</v>
      </c>
      <c r="F340" s="46" t="s">
        <v>3078</v>
      </c>
      <c r="G340" s="144" t="s">
        <v>122</v>
      </c>
      <c r="H340" s="135">
        <v>1972</v>
      </c>
      <c r="I340" s="146">
        <v>1972</v>
      </c>
      <c r="J340" s="48">
        <v>369.52</v>
      </c>
      <c r="K340" s="140" t="s">
        <v>96</v>
      </c>
      <c r="L340" s="135">
        <v>1</v>
      </c>
      <c r="M340" s="145"/>
      <c r="N340" s="49" t="s">
        <v>123</v>
      </c>
      <c r="O340" s="142"/>
      <c r="P340" s="50">
        <v>139351.42432247906</v>
      </c>
      <c r="Q340" s="149"/>
      <c r="R340" s="143">
        <v>0</v>
      </c>
      <c r="S340" s="45"/>
      <c r="T340" s="45" t="s">
        <v>98</v>
      </c>
      <c r="U340" s="45" t="s">
        <v>2997</v>
      </c>
      <c r="V340" s="177" t="s">
        <v>2007</v>
      </c>
      <c r="W340" s="183">
        <v>51493138.315642461</v>
      </c>
      <c r="X340" s="184">
        <f t="shared" si="10"/>
        <v>139351.42432247906</v>
      </c>
      <c r="Y340" s="179">
        <v>140195.82468302528</v>
      </c>
      <c r="Z340" s="76">
        <v>171705.15464181436</v>
      </c>
      <c r="AA340" s="76">
        <v>185208.21250760666</v>
      </c>
      <c r="AB340" s="50">
        <v>190525.20030550958</v>
      </c>
      <c r="AC340" s="185">
        <f t="shared" si="11"/>
        <v>-844.40036054622033</v>
      </c>
      <c r="AD340" s="191"/>
      <c r="AE340" s="187" t="e">
        <v>#N/A</v>
      </c>
      <c r="AF340" s="77"/>
      <c r="AG340" s="81"/>
      <c r="AH340" s="99"/>
    </row>
    <row r="341" spans="1:34" ht="30" customHeight="1" x14ac:dyDescent="0.15">
      <c r="A341" s="92"/>
      <c r="B341" s="162" t="s">
        <v>889</v>
      </c>
      <c r="C341" s="43">
        <v>336</v>
      </c>
      <c r="D341" s="137" t="s">
        <v>922</v>
      </c>
      <c r="E341" s="45" t="s">
        <v>107</v>
      </c>
      <c r="F341" s="46" t="s">
        <v>3079</v>
      </c>
      <c r="G341" s="144" t="s">
        <v>95</v>
      </c>
      <c r="H341" s="135">
        <v>1974</v>
      </c>
      <c r="I341" s="146">
        <v>1974</v>
      </c>
      <c r="J341" s="48">
        <v>418</v>
      </c>
      <c r="K341" s="140" t="s">
        <v>96</v>
      </c>
      <c r="L341" s="135">
        <v>1</v>
      </c>
      <c r="M341" s="145"/>
      <c r="N341" s="49" t="s">
        <v>123</v>
      </c>
      <c r="O341" s="142"/>
      <c r="P341" s="50">
        <v>168866.05746972817</v>
      </c>
      <c r="Q341" s="149"/>
      <c r="R341" s="143">
        <v>1261.44</v>
      </c>
      <c r="S341" s="45"/>
      <c r="T341" s="45" t="s">
        <v>98</v>
      </c>
      <c r="U341" s="45" t="s">
        <v>2997</v>
      </c>
      <c r="V341" s="177" t="s">
        <v>2008</v>
      </c>
      <c r="W341" s="183">
        <v>70586012.022346377</v>
      </c>
      <c r="X341" s="184">
        <f t="shared" si="10"/>
        <v>168866.05746972817</v>
      </c>
      <c r="Y341" s="179">
        <v>170448.95979792037</v>
      </c>
      <c r="Z341" s="76">
        <v>169650.88342169923</v>
      </c>
      <c r="AA341" s="76">
        <v>180814.11319992243</v>
      </c>
      <c r="AB341" s="50">
        <v>186352.63534527351</v>
      </c>
      <c r="AC341" s="185">
        <f t="shared" si="11"/>
        <v>-1582.9023281921982</v>
      </c>
      <c r="AD341" s="191"/>
      <c r="AE341" s="187" t="e">
        <v>#N/A</v>
      </c>
      <c r="AF341" s="77"/>
      <c r="AH341" s="99"/>
    </row>
    <row r="342" spans="1:34" ht="30" customHeight="1" x14ac:dyDescent="0.15">
      <c r="A342" s="92"/>
      <c r="B342" s="162" t="s">
        <v>889</v>
      </c>
      <c r="C342" s="43">
        <v>337</v>
      </c>
      <c r="D342" s="137" t="s">
        <v>923</v>
      </c>
      <c r="E342" s="45" t="s">
        <v>156</v>
      </c>
      <c r="F342" s="46" t="s">
        <v>924</v>
      </c>
      <c r="G342" s="144" t="s">
        <v>122</v>
      </c>
      <c r="H342" s="135">
        <v>1975</v>
      </c>
      <c r="I342" s="146">
        <v>1975</v>
      </c>
      <c r="J342" s="48">
        <v>781.43000000000006</v>
      </c>
      <c r="K342" s="140" t="s">
        <v>96</v>
      </c>
      <c r="L342" s="135">
        <v>1</v>
      </c>
      <c r="M342" s="145"/>
      <c r="N342" s="49" t="s">
        <v>123</v>
      </c>
      <c r="O342" s="142"/>
      <c r="P342" s="50">
        <v>153970.38805521777</v>
      </c>
      <c r="Q342" s="149"/>
      <c r="R342" s="143">
        <v>2580</v>
      </c>
      <c r="S342" s="45"/>
      <c r="T342" s="45" t="s">
        <v>98</v>
      </c>
      <c r="U342" s="45" t="s">
        <v>2997</v>
      </c>
      <c r="V342" s="177" t="s">
        <v>2009</v>
      </c>
      <c r="W342" s="183">
        <v>120317080.33798882</v>
      </c>
      <c r="X342" s="184">
        <f t="shared" si="10"/>
        <v>153970.38805521777</v>
      </c>
      <c r="Y342" s="179">
        <v>158027.27094224977</v>
      </c>
      <c r="Z342" s="76">
        <v>121976.78595824495</v>
      </c>
      <c r="AA342" s="76">
        <v>129490.32058257019</v>
      </c>
      <c r="AB342" s="50">
        <v>133920.13007770578</v>
      </c>
      <c r="AC342" s="185">
        <f t="shared" si="11"/>
        <v>-4056.8828870319994</v>
      </c>
      <c r="AD342" s="191"/>
      <c r="AE342" s="187" t="e">
        <v>#N/A</v>
      </c>
      <c r="AF342" s="77"/>
      <c r="AH342" s="99"/>
    </row>
    <row r="343" spans="1:34" s="51" customFormat="1" ht="30" customHeight="1" x14ac:dyDescent="0.15">
      <c r="A343" s="92"/>
      <c r="B343" s="162" t="s">
        <v>889</v>
      </c>
      <c r="C343" s="43">
        <v>338</v>
      </c>
      <c r="D343" s="137" t="s">
        <v>925</v>
      </c>
      <c r="E343" s="45" t="s">
        <v>107</v>
      </c>
      <c r="F343" s="46" t="s">
        <v>3080</v>
      </c>
      <c r="G343" s="144" t="s">
        <v>122</v>
      </c>
      <c r="H343" s="135">
        <v>1977</v>
      </c>
      <c r="I343" s="146">
        <v>1977</v>
      </c>
      <c r="J343" s="48">
        <v>595.34999999999991</v>
      </c>
      <c r="K343" s="140" t="s">
        <v>96</v>
      </c>
      <c r="L343" s="135">
        <v>2</v>
      </c>
      <c r="M343" s="145"/>
      <c r="N343" s="49" t="s">
        <v>97</v>
      </c>
      <c r="O343" s="142"/>
      <c r="P343" s="50">
        <v>177905.14408922411</v>
      </c>
      <c r="Q343" s="149"/>
      <c r="R343" s="143">
        <v>1321.99</v>
      </c>
      <c r="S343" s="45"/>
      <c r="T343" s="45" t="s">
        <v>98</v>
      </c>
      <c r="U343" s="45" t="s">
        <v>2997</v>
      </c>
      <c r="V343" s="177" t="s">
        <v>2010</v>
      </c>
      <c r="W343" s="183">
        <v>105915827.53351955</v>
      </c>
      <c r="X343" s="184">
        <f t="shared" si="10"/>
        <v>177905.14408922411</v>
      </c>
      <c r="Y343" s="179">
        <v>181146.40344888909</v>
      </c>
      <c r="Z343" s="76">
        <v>135946.24640513535</v>
      </c>
      <c r="AA343" s="76">
        <v>144037.32921697211</v>
      </c>
      <c r="AB343" s="50">
        <v>148908.61868103937</v>
      </c>
      <c r="AC343" s="185">
        <f t="shared" si="11"/>
        <v>-3241.2593596649822</v>
      </c>
      <c r="AD343" s="191"/>
      <c r="AE343" s="187" t="e">
        <v>#N/A</v>
      </c>
      <c r="AF343" s="77"/>
      <c r="AG343" s="81"/>
      <c r="AH343" s="99"/>
    </row>
    <row r="344" spans="1:34" s="51" customFormat="1" ht="30" customHeight="1" x14ac:dyDescent="0.15">
      <c r="A344" s="92"/>
      <c r="B344" s="162" t="s">
        <v>889</v>
      </c>
      <c r="C344" s="43">
        <v>339</v>
      </c>
      <c r="D344" s="137" t="s">
        <v>926</v>
      </c>
      <c r="E344" s="45" t="s">
        <v>111</v>
      </c>
      <c r="F344" s="46" t="s">
        <v>927</v>
      </c>
      <c r="G344" s="144" t="s">
        <v>122</v>
      </c>
      <c r="H344" s="135">
        <v>1978</v>
      </c>
      <c r="I344" s="146">
        <v>1978</v>
      </c>
      <c r="J344" s="48">
        <v>553.23</v>
      </c>
      <c r="K344" s="140" t="s">
        <v>96</v>
      </c>
      <c r="L344" s="135">
        <v>1</v>
      </c>
      <c r="M344" s="145"/>
      <c r="N344" s="49" t="s">
        <v>123</v>
      </c>
      <c r="O344" s="142"/>
      <c r="P344" s="50">
        <v>189185.7229967998</v>
      </c>
      <c r="Q344" s="149"/>
      <c r="R344" s="143">
        <v>2871.18</v>
      </c>
      <c r="S344" s="45"/>
      <c r="T344" s="45" t="s">
        <v>98</v>
      </c>
      <c r="U344" s="45" t="s">
        <v>2997</v>
      </c>
      <c r="V344" s="177" t="s">
        <v>2011</v>
      </c>
      <c r="W344" s="183">
        <v>104663217.53351955</v>
      </c>
      <c r="X344" s="184">
        <f t="shared" si="10"/>
        <v>189185.7229967998</v>
      </c>
      <c r="Y344" s="179">
        <v>199983.6980881299</v>
      </c>
      <c r="Z344" s="76">
        <v>143907.20820869677</v>
      </c>
      <c r="AA344" s="76">
        <v>153700.45541515161</v>
      </c>
      <c r="AB344" s="50">
        <v>160024.20897593544</v>
      </c>
      <c r="AC344" s="185">
        <f t="shared" si="11"/>
        <v>-10797.975091330096</v>
      </c>
      <c r="AD344" s="191"/>
      <c r="AE344" s="187" t="e">
        <v>#N/A</v>
      </c>
      <c r="AF344" s="77"/>
      <c r="AG344" s="81"/>
      <c r="AH344" s="99"/>
    </row>
    <row r="345" spans="1:34" ht="30" customHeight="1" x14ac:dyDescent="0.15">
      <c r="A345" s="92"/>
      <c r="B345" s="162" t="s">
        <v>889</v>
      </c>
      <c r="C345" s="43">
        <v>340</v>
      </c>
      <c r="D345" s="137" t="s">
        <v>928</v>
      </c>
      <c r="E345" s="45" t="s">
        <v>129</v>
      </c>
      <c r="F345" s="46" t="s">
        <v>929</v>
      </c>
      <c r="G345" s="144" t="s">
        <v>95</v>
      </c>
      <c r="H345" s="135">
        <v>1980</v>
      </c>
      <c r="I345" s="146">
        <v>1980</v>
      </c>
      <c r="J345" s="48">
        <v>961.4</v>
      </c>
      <c r="K345" s="140" t="s">
        <v>96</v>
      </c>
      <c r="L345" s="135">
        <v>2</v>
      </c>
      <c r="M345" s="145"/>
      <c r="N345" s="49" t="s">
        <v>97</v>
      </c>
      <c r="O345" s="142"/>
      <c r="P345" s="50">
        <v>163801.64952065947</v>
      </c>
      <c r="Q345" s="149"/>
      <c r="R345" s="143">
        <v>2297.46</v>
      </c>
      <c r="S345" s="45"/>
      <c r="T345" s="45" t="s">
        <v>98</v>
      </c>
      <c r="U345" s="45" t="s">
        <v>2997</v>
      </c>
      <c r="V345" s="177" t="s">
        <v>2012</v>
      </c>
      <c r="W345" s="183">
        <v>157478905.84916201</v>
      </c>
      <c r="X345" s="184">
        <f t="shared" si="10"/>
        <v>163801.64952065947</v>
      </c>
      <c r="Y345" s="179">
        <v>166051.99233427044</v>
      </c>
      <c r="Z345" s="76">
        <v>116903.31119032494</v>
      </c>
      <c r="AA345" s="76">
        <v>119201.31666797858</v>
      </c>
      <c r="AB345" s="50">
        <v>122195.36904935935</v>
      </c>
      <c r="AC345" s="185">
        <f t="shared" si="11"/>
        <v>-2250.3428136109724</v>
      </c>
      <c r="AD345" s="191"/>
      <c r="AE345" s="187" t="e">
        <v>#N/A</v>
      </c>
      <c r="AF345" s="77"/>
      <c r="AH345" s="99"/>
    </row>
    <row r="346" spans="1:34" ht="45" customHeight="1" x14ac:dyDescent="0.15">
      <c r="A346" s="92"/>
      <c r="B346" s="58" t="s">
        <v>930</v>
      </c>
      <c r="C346" s="43">
        <v>341</v>
      </c>
      <c r="D346" s="137" t="s">
        <v>3177</v>
      </c>
      <c r="E346" s="45" t="s">
        <v>107</v>
      </c>
      <c r="F346" s="46" t="s">
        <v>2980</v>
      </c>
      <c r="G346" s="144" t="s">
        <v>95</v>
      </c>
      <c r="H346" s="135">
        <v>1971</v>
      </c>
      <c r="I346" s="146">
        <v>1971</v>
      </c>
      <c r="J346" s="48">
        <v>126</v>
      </c>
      <c r="K346" s="140" t="s">
        <v>44</v>
      </c>
      <c r="L346" s="135">
        <v>3</v>
      </c>
      <c r="M346" s="145"/>
      <c r="N346" s="49" t="s">
        <v>3178</v>
      </c>
      <c r="O346" s="142" t="s">
        <v>97</v>
      </c>
      <c r="P346" s="50">
        <v>68176.145751633987</v>
      </c>
      <c r="Q346" s="149"/>
      <c r="R346" s="143"/>
      <c r="S346" s="45" t="s">
        <v>3382</v>
      </c>
      <c r="T346" s="45" t="s">
        <v>3179</v>
      </c>
      <c r="U346" s="45" t="s">
        <v>3425</v>
      </c>
      <c r="V346" s="177" t="s">
        <v>2013</v>
      </c>
      <c r="W346" s="183">
        <v>8590194.364705883</v>
      </c>
      <c r="X346" s="184">
        <f t="shared" si="10"/>
        <v>68176.145751633987</v>
      </c>
      <c r="Y346" s="179"/>
      <c r="Z346" s="76">
        <v>65338.932667690737</v>
      </c>
      <c r="AA346" s="76">
        <v>57104.034391534391</v>
      </c>
      <c r="AB346" s="50">
        <v>59413.96417777778</v>
      </c>
      <c r="AC346" s="185">
        <f t="shared" si="11"/>
        <v>68176.145751633987</v>
      </c>
      <c r="AD346" s="191"/>
      <c r="AE346" s="187" t="e">
        <v>#N/A</v>
      </c>
      <c r="AF346" s="77" t="s">
        <v>3113</v>
      </c>
      <c r="AH346" s="99"/>
    </row>
    <row r="347" spans="1:34" ht="45" customHeight="1" x14ac:dyDescent="0.15">
      <c r="A347" s="92"/>
      <c r="B347" s="58" t="s">
        <v>930</v>
      </c>
      <c r="C347" s="43">
        <v>342</v>
      </c>
      <c r="D347" s="137" t="s">
        <v>3180</v>
      </c>
      <c r="E347" s="45" t="s">
        <v>107</v>
      </c>
      <c r="F347" s="46" t="s">
        <v>2980</v>
      </c>
      <c r="G347" s="144" t="s">
        <v>95</v>
      </c>
      <c r="H347" s="135">
        <v>1971</v>
      </c>
      <c r="I347" s="146">
        <v>1971</v>
      </c>
      <c r="J347" s="48">
        <v>63</v>
      </c>
      <c r="K347" s="140" t="s">
        <v>44</v>
      </c>
      <c r="L347" s="135">
        <v>3</v>
      </c>
      <c r="M347" s="145"/>
      <c r="N347" s="49" t="s">
        <v>3178</v>
      </c>
      <c r="O347" s="142" t="s">
        <v>97</v>
      </c>
      <c r="P347" s="50">
        <v>129138.83118580766</v>
      </c>
      <c r="Q347" s="149"/>
      <c r="R347" s="143"/>
      <c r="S347" s="45" t="s">
        <v>3382</v>
      </c>
      <c r="T347" s="45" t="s">
        <v>3179</v>
      </c>
      <c r="U347" s="45" t="s">
        <v>3425</v>
      </c>
      <c r="V347" s="177" t="s">
        <v>2014</v>
      </c>
      <c r="W347" s="183">
        <v>8135746.364705883</v>
      </c>
      <c r="X347" s="184">
        <f t="shared" si="10"/>
        <v>129138.83118580766</v>
      </c>
      <c r="Y347" s="179"/>
      <c r="Z347" s="76">
        <v>123516.48438300051</v>
      </c>
      <c r="AA347" s="76">
        <v>108503.06878306878</v>
      </c>
      <c r="AB347" s="50">
        <v>112098.46803809523</v>
      </c>
      <c r="AC347" s="185">
        <f t="shared" si="11"/>
        <v>129138.83118580766</v>
      </c>
      <c r="AD347" s="191"/>
      <c r="AE347" s="187" t="e">
        <v>#N/A</v>
      </c>
      <c r="AF347" s="77" t="s">
        <v>3114</v>
      </c>
      <c r="AH347" s="99"/>
    </row>
    <row r="348" spans="1:34" ht="45" customHeight="1" x14ac:dyDescent="0.15">
      <c r="A348" s="92"/>
      <c r="B348" s="58" t="s">
        <v>930</v>
      </c>
      <c r="C348" s="43">
        <v>343</v>
      </c>
      <c r="D348" s="137" t="s">
        <v>3181</v>
      </c>
      <c r="E348" s="45" t="s">
        <v>107</v>
      </c>
      <c r="F348" s="46" t="s">
        <v>2981</v>
      </c>
      <c r="G348" s="144" t="s">
        <v>95</v>
      </c>
      <c r="H348" s="135">
        <v>1973</v>
      </c>
      <c r="I348" s="146">
        <v>1970</v>
      </c>
      <c r="J348" s="48">
        <v>138</v>
      </c>
      <c r="K348" s="140" t="s">
        <v>44</v>
      </c>
      <c r="L348" s="135">
        <v>3</v>
      </c>
      <c r="M348" s="145"/>
      <c r="N348" s="49" t="s">
        <v>97</v>
      </c>
      <c r="O348" s="142" t="s">
        <v>97</v>
      </c>
      <c r="P348" s="50">
        <v>63424.596845694803</v>
      </c>
      <c r="Q348" s="149"/>
      <c r="R348" s="143"/>
      <c r="S348" s="45" t="s">
        <v>3383</v>
      </c>
      <c r="T348" s="45" t="s">
        <v>3182</v>
      </c>
      <c r="U348" s="45" t="s">
        <v>3425</v>
      </c>
      <c r="V348" s="177" t="s">
        <v>2015</v>
      </c>
      <c r="W348" s="183">
        <v>8752594.364705883</v>
      </c>
      <c r="X348" s="184">
        <f t="shared" si="10"/>
        <v>63424.596845694803</v>
      </c>
      <c r="Y348" s="179"/>
      <c r="Z348" s="76">
        <v>60579.604041635415</v>
      </c>
      <c r="AA348" s="76">
        <v>52982.124515503878</v>
      </c>
      <c r="AB348" s="50">
        <v>54903.499174418605</v>
      </c>
      <c r="AC348" s="185">
        <f t="shared" si="11"/>
        <v>63424.596845694803</v>
      </c>
      <c r="AD348" s="191"/>
      <c r="AE348" s="187" t="e">
        <v>#N/A</v>
      </c>
      <c r="AF348" s="77" t="e">
        <f>VLOOKUP(V348,#REF!,15,FALSE)</f>
        <v>#REF!</v>
      </c>
      <c r="AH348" s="99"/>
    </row>
    <row r="349" spans="1:34" ht="45" customHeight="1" x14ac:dyDescent="0.15">
      <c r="A349" s="92"/>
      <c r="B349" s="58" t="s">
        <v>930</v>
      </c>
      <c r="C349" s="43">
        <v>344</v>
      </c>
      <c r="D349" s="137" t="s">
        <v>3183</v>
      </c>
      <c r="E349" s="45" t="s">
        <v>141</v>
      </c>
      <c r="F349" s="46" t="s">
        <v>2983</v>
      </c>
      <c r="G349" s="144" t="s">
        <v>95</v>
      </c>
      <c r="H349" s="135">
        <v>1991</v>
      </c>
      <c r="I349" s="146">
        <v>1968</v>
      </c>
      <c r="J349" s="48">
        <v>141.13</v>
      </c>
      <c r="K349" s="140" t="s">
        <v>44</v>
      </c>
      <c r="L349" s="135">
        <v>3</v>
      </c>
      <c r="M349" s="145"/>
      <c r="N349" s="49" t="s">
        <v>97</v>
      </c>
      <c r="O349" s="142" t="s">
        <v>97</v>
      </c>
      <c r="P349" s="50">
        <v>62795.659071110917</v>
      </c>
      <c r="Q349" s="149"/>
      <c r="R349" s="143"/>
      <c r="S349" s="45" t="s">
        <v>3384</v>
      </c>
      <c r="T349" s="45" t="s">
        <v>3184</v>
      </c>
      <c r="U349" s="45" t="s">
        <v>3425</v>
      </c>
      <c r="V349" s="177" t="s">
        <v>2016</v>
      </c>
      <c r="W349" s="183">
        <v>8862351.364705883</v>
      </c>
      <c r="X349" s="184">
        <f t="shared" si="10"/>
        <v>62795.659071110917</v>
      </c>
      <c r="Y349" s="179"/>
      <c r="Z349" s="76">
        <v>59250.434139784942</v>
      </c>
      <c r="AA349" s="76">
        <v>51768.953703703701</v>
      </c>
      <c r="AB349" s="50">
        <v>52555.766025641031</v>
      </c>
      <c r="AC349" s="185">
        <f t="shared" si="11"/>
        <v>62795.659071110917</v>
      </c>
      <c r="AD349" s="191"/>
      <c r="AE349" s="187" t="e">
        <v>#N/A</v>
      </c>
      <c r="AF349" s="77" t="s">
        <v>2982</v>
      </c>
      <c r="AH349" s="99"/>
    </row>
    <row r="350" spans="1:34" ht="45" customHeight="1" x14ac:dyDescent="0.15">
      <c r="A350" s="92"/>
      <c r="B350" s="58" t="s">
        <v>1623</v>
      </c>
      <c r="C350" s="43">
        <v>345</v>
      </c>
      <c r="D350" s="137" t="s">
        <v>3185</v>
      </c>
      <c r="E350" s="45" t="s">
        <v>3186</v>
      </c>
      <c r="F350" s="46" t="s">
        <v>3187</v>
      </c>
      <c r="G350" s="144" t="s">
        <v>105</v>
      </c>
      <c r="H350" s="135">
        <v>2006</v>
      </c>
      <c r="I350" s="146">
        <v>2006</v>
      </c>
      <c r="J350" s="48">
        <v>79.12</v>
      </c>
      <c r="K350" s="140" t="s">
        <v>44</v>
      </c>
      <c r="L350" s="135">
        <v>1</v>
      </c>
      <c r="M350" s="145"/>
      <c r="N350" s="49" t="s">
        <v>123</v>
      </c>
      <c r="O350" s="142"/>
      <c r="P350" s="50">
        <v>106601.87518586808</v>
      </c>
      <c r="Q350" s="149"/>
      <c r="R350" s="143"/>
      <c r="S350" s="45"/>
      <c r="T350" s="45" t="s">
        <v>3188</v>
      </c>
      <c r="U350" s="45" t="s">
        <v>3425</v>
      </c>
      <c r="V350" s="177" t="s">
        <v>2017</v>
      </c>
      <c r="W350" s="183">
        <v>8434340.364705883</v>
      </c>
      <c r="X350" s="184">
        <f t="shared" si="10"/>
        <v>106601.87518586808</v>
      </c>
      <c r="Y350" s="179"/>
      <c r="Z350" s="76">
        <v>99293.965067353798</v>
      </c>
      <c r="AA350" s="76">
        <v>87879.440512301982</v>
      </c>
      <c r="AB350" s="50">
        <v>89876.434357937309</v>
      </c>
      <c r="AC350" s="185">
        <f t="shared" si="11"/>
        <v>106601.87518586808</v>
      </c>
      <c r="AD350" s="191"/>
      <c r="AE350" s="187" t="e">
        <v>#N/A</v>
      </c>
      <c r="AF350" s="77"/>
      <c r="AH350" s="99"/>
    </row>
    <row r="351" spans="1:34" ht="45" customHeight="1" x14ac:dyDescent="0.15">
      <c r="A351" s="92"/>
      <c r="B351" s="58" t="s">
        <v>1624</v>
      </c>
      <c r="C351" s="43">
        <v>346</v>
      </c>
      <c r="D351" s="137" t="s">
        <v>3189</v>
      </c>
      <c r="E351" s="45" t="s">
        <v>3186</v>
      </c>
      <c r="F351" s="46" t="s">
        <v>3190</v>
      </c>
      <c r="G351" s="144" t="s">
        <v>95</v>
      </c>
      <c r="H351" s="135">
        <v>1991</v>
      </c>
      <c r="I351" s="146">
        <v>1968</v>
      </c>
      <c r="J351" s="48">
        <v>63</v>
      </c>
      <c r="K351" s="140" t="s">
        <v>44</v>
      </c>
      <c r="L351" s="135">
        <v>3</v>
      </c>
      <c r="M351" s="145"/>
      <c r="N351" s="49" t="s">
        <v>97</v>
      </c>
      <c r="O351" s="142" t="s">
        <v>97</v>
      </c>
      <c r="P351" s="50">
        <v>159987.25975723623</v>
      </c>
      <c r="Q351" s="149"/>
      <c r="R351" s="143"/>
      <c r="S351" s="45" t="s">
        <v>3384</v>
      </c>
      <c r="T351" s="45" t="s">
        <v>3191</v>
      </c>
      <c r="U351" s="45" t="s">
        <v>3425</v>
      </c>
      <c r="V351" s="177" t="s">
        <v>2018</v>
      </c>
      <c r="W351" s="183">
        <v>10079197.364705883</v>
      </c>
      <c r="X351" s="184">
        <f t="shared" si="10"/>
        <v>159987.25975723623</v>
      </c>
      <c r="Y351" s="179"/>
      <c r="Z351" s="76">
        <v>15563.301587301587</v>
      </c>
      <c r="AA351" s="76">
        <v>8404.1269841269841</v>
      </c>
      <c r="AB351" s="50">
        <v>112745.00488400488</v>
      </c>
      <c r="AC351" s="185">
        <f t="shared" si="11"/>
        <v>159987.25975723623</v>
      </c>
      <c r="AD351" s="191"/>
      <c r="AE351" s="187" t="e">
        <v>#N/A</v>
      </c>
      <c r="AF351" s="77" t="s">
        <v>1622</v>
      </c>
      <c r="AH351" s="99"/>
    </row>
    <row r="352" spans="1:34" ht="45" customHeight="1" x14ac:dyDescent="0.15">
      <c r="A352" s="92"/>
      <c r="B352" s="58" t="s">
        <v>930</v>
      </c>
      <c r="C352" s="43">
        <v>347</v>
      </c>
      <c r="D352" s="137" t="s">
        <v>3192</v>
      </c>
      <c r="E352" s="45" t="s">
        <v>156</v>
      </c>
      <c r="F352" s="46" t="s">
        <v>763</v>
      </c>
      <c r="G352" s="144" t="s">
        <v>95</v>
      </c>
      <c r="H352" s="135">
        <v>1975</v>
      </c>
      <c r="I352" s="146">
        <v>1975</v>
      </c>
      <c r="J352" s="48">
        <v>126</v>
      </c>
      <c r="K352" s="140" t="s">
        <v>44</v>
      </c>
      <c r="L352" s="135">
        <v>3</v>
      </c>
      <c r="M352" s="145"/>
      <c r="N352" s="49" t="s">
        <v>3178</v>
      </c>
      <c r="O352" s="142" t="s">
        <v>97</v>
      </c>
      <c r="P352" s="50">
        <v>69038.447338935584</v>
      </c>
      <c r="Q352" s="149"/>
      <c r="R352" s="143"/>
      <c r="S352" s="45" t="s">
        <v>3385</v>
      </c>
      <c r="T352" s="45" t="s">
        <v>3193</v>
      </c>
      <c r="U352" s="45" t="s">
        <v>3425</v>
      </c>
      <c r="V352" s="177" t="s">
        <v>2019</v>
      </c>
      <c r="W352" s="183">
        <v>8698844.364705883</v>
      </c>
      <c r="X352" s="184">
        <f t="shared" si="10"/>
        <v>69038.447338935584</v>
      </c>
      <c r="Y352" s="179"/>
      <c r="Z352" s="76">
        <v>65865.773937532009</v>
      </c>
      <c r="AA352" s="76">
        <v>57712.986772486773</v>
      </c>
      <c r="AB352" s="50">
        <v>58776.202273015871</v>
      </c>
      <c r="AC352" s="185">
        <f t="shared" si="11"/>
        <v>69038.447338935584</v>
      </c>
      <c r="AD352" s="191"/>
      <c r="AE352" s="187" t="e">
        <v>#N/A</v>
      </c>
      <c r="AF352" s="77"/>
      <c r="AH352" s="99"/>
    </row>
    <row r="353" spans="1:34" ht="45" customHeight="1" x14ac:dyDescent="0.15">
      <c r="A353" s="92"/>
      <c r="B353" s="58" t="s">
        <v>930</v>
      </c>
      <c r="C353" s="43">
        <v>348</v>
      </c>
      <c r="D353" s="137" t="s">
        <v>3194</v>
      </c>
      <c r="E353" s="45" t="s">
        <v>156</v>
      </c>
      <c r="F353" s="46" t="s">
        <v>763</v>
      </c>
      <c r="G353" s="144" t="s">
        <v>105</v>
      </c>
      <c r="H353" s="135">
        <v>2006</v>
      </c>
      <c r="I353" s="146">
        <v>2006</v>
      </c>
      <c r="J353" s="48">
        <v>147.69999999999999</v>
      </c>
      <c r="K353" s="140" t="s">
        <v>44</v>
      </c>
      <c r="L353" s="135">
        <v>1</v>
      </c>
      <c r="M353" s="145"/>
      <c r="N353" s="49" t="s">
        <v>123</v>
      </c>
      <c r="O353" s="142"/>
      <c r="P353" s="50">
        <v>62534.443904576059</v>
      </c>
      <c r="Q353" s="149"/>
      <c r="R353" s="143"/>
      <c r="S353" s="45"/>
      <c r="T353" s="45" t="s">
        <v>3195</v>
      </c>
      <c r="U353" s="45" t="s">
        <v>3425</v>
      </c>
      <c r="V353" s="177" t="s">
        <v>2020</v>
      </c>
      <c r="W353" s="183">
        <v>9236337.364705883</v>
      </c>
      <c r="X353" s="184">
        <f t="shared" si="10"/>
        <v>62534.443904576059</v>
      </c>
      <c r="Y353" s="179"/>
      <c r="Z353" s="76">
        <v>59716.740122742267</v>
      </c>
      <c r="AA353" s="76">
        <v>52368.153915594674</v>
      </c>
      <c r="AB353" s="50">
        <v>52950.714193635751</v>
      </c>
      <c r="AC353" s="185">
        <f t="shared" si="11"/>
        <v>62534.443904576059</v>
      </c>
      <c r="AD353" s="191"/>
      <c r="AE353" s="187" t="e">
        <v>#N/A</v>
      </c>
      <c r="AF353" s="77"/>
      <c r="AH353" s="99"/>
    </row>
    <row r="354" spans="1:34" ht="45" customHeight="1" x14ac:dyDescent="0.15">
      <c r="A354" s="111"/>
      <c r="B354" s="58" t="s">
        <v>930</v>
      </c>
      <c r="C354" s="43">
        <v>349</v>
      </c>
      <c r="D354" s="137" t="s">
        <v>3196</v>
      </c>
      <c r="E354" s="45" t="s">
        <v>156</v>
      </c>
      <c r="F354" s="46" t="s">
        <v>763</v>
      </c>
      <c r="G354" s="144" t="s">
        <v>95</v>
      </c>
      <c r="H354" s="135">
        <v>1975</v>
      </c>
      <c r="I354" s="146">
        <v>1975</v>
      </c>
      <c r="J354" s="48">
        <v>63</v>
      </c>
      <c r="K354" s="140" t="s">
        <v>44</v>
      </c>
      <c r="L354" s="135">
        <v>3</v>
      </c>
      <c r="M354" s="145"/>
      <c r="N354" s="49" t="s">
        <v>3178</v>
      </c>
      <c r="O354" s="142" t="s">
        <v>97</v>
      </c>
      <c r="P354" s="50">
        <v>130224.97404295052</v>
      </c>
      <c r="Q354" s="149"/>
      <c r="R354" s="143"/>
      <c r="S354" s="45" t="s">
        <v>3385</v>
      </c>
      <c r="T354" s="45" t="s">
        <v>3193</v>
      </c>
      <c r="U354" s="45" t="s">
        <v>3425</v>
      </c>
      <c r="V354" s="177" t="s">
        <v>3157</v>
      </c>
      <c r="W354" s="183">
        <v>8204173.364705883</v>
      </c>
      <c r="X354" s="184">
        <f t="shared" si="10"/>
        <v>130224.97404295052</v>
      </c>
      <c r="Y354" s="179"/>
      <c r="Z354" s="76"/>
      <c r="AA354" s="76"/>
      <c r="AB354" s="50"/>
      <c r="AC354" s="185">
        <f t="shared" si="11"/>
        <v>130224.97404295052</v>
      </c>
      <c r="AD354" s="191"/>
      <c r="AE354" s="187"/>
      <c r="AF354" s="77"/>
      <c r="AH354" s="99"/>
    </row>
    <row r="355" spans="1:34" ht="45" customHeight="1" x14ac:dyDescent="0.15">
      <c r="A355" s="92"/>
      <c r="B355" s="58" t="s">
        <v>930</v>
      </c>
      <c r="C355" s="43">
        <v>350</v>
      </c>
      <c r="D355" s="137" t="s">
        <v>3197</v>
      </c>
      <c r="E355" s="45" t="s">
        <v>107</v>
      </c>
      <c r="F355" s="46" t="s">
        <v>2984</v>
      </c>
      <c r="G355" s="144" t="s">
        <v>95</v>
      </c>
      <c r="H355" s="135">
        <v>1967</v>
      </c>
      <c r="I355" s="146">
        <v>1967</v>
      </c>
      <c r="J355" s="48">
        <v>171</v>
      </c>
      <c r="K355" s="140" t="s">
        <v>44</v>
      </c>
      <c r="L355" s="135">
        <v>3</v>
      </c>
      <c r="M355" s="145"/>
      <c r="N355" s="49" t="s">
        <v>97</v>
      </c>
      <c r="O355" s="142" t="s">
        <v>97</v>
      </c>
      <c r="P355" s="50">
        <v>52486.101547987622</v>
      </c>
      <c r="Q355" s="149"/>
      <c r="R355" s="143"/>
      <c r="S355" s="45" t="s">
        <v>3198</v>
      </c>
      <c r="T355" s="45" t="s">
        <v>3199</v>
      </c>
      <c r="U355" s="45" t="s">
        <v>3425</v>
      </c>
      <c r="V355" s="177" t="s">
        <v>2021</v>
      </c>
      <c r="W355" s="183">
        <v>8975123.364705883</v>
      </c>
      <c r="X355" s="184">
        <f t="shared" si="10"/>
        <v>52486.101547987622</v>
      </c>
      <c r="Y355" s="179">
        <v>47996.491228070176</v>
      </c>
      <c r="Z355" s="76">
        <v>48176.441614789663</v>
      </c>
      <c r="AA355" s="76">
        <v>42311.212475633525</v>
      </c>
      <c r="AB355" s="50">
        <v>43689.371265497073</v>
      </c>
      <c r="AC355" s="185">
        <f t="shared" si="11"/>
        <v>4489.6103199174468</v>
      </c>
      <c r="AD355" s="191"/>
      <c r="AE355" s="187" t="e">
        <v>#N/A</v>
      </c>
      <c r="AF355" s="77" t="s">
        <v>2982</v>
      </c>
      <c r="AH355" s="99"/>
    </row>
    <row r="356" spans="1:34" ht="45" customHeight="1" x14ac:dyDescent="0.15">
      <c r="A356" s="92"/>
      <c r="B356" s="58" t="s">
        <v>930</v>
      </c>
      <c r="C356" s="43">
        <v>351</v>
      </c>
      <c r="D356" s="137" t="s">
        <v>3200</v>
      </c>
      <c r="E356" s="45" t="s">
        <v>156</v>
      </c>
      <c r="F356" s="46" t="s">
        <v>3416</v>
      </c>
      <c r="G356" s="144" t="s">
        <v>95</v>
      </c>
      <c r="H356" s="135">
        <v>1964</v>
      </c>
      <c r="I356" s="146">
        <v>1964</v>
      </c>
      <c r="J356" s="48">
        <v>171</v>
      </c>
      <c r="K356" s="140" t="s">
        <v>44</v>
      </c>
      <c r="L356" s="135">
        <v>3</v>
      </c>
      <c r="M356" s="145"/>
      <c r="N356" s="49" t="s">
        <v>97</v>
      </c>
      <c r="O356" s="142" t="s">
        <v>97</v>
      </c>
      <c r="P356" s="50">
        <v>50988.66879944961</v>
      </c>
      <c r="Q356" s="149"/>
      <c r="R356" s="143"/>
      <c r="S356" s="45" t="s">
        <v>3386</v>
      </c>
      <c r="T356" s="45" t="s">
        <v>3201</v>
      </c>
      <c r="U356" s="45" t="s">
        <v>3425</v>
      </c>
      <c r="V356" s="177" t="s">
        <v>2022</v>
      </c>
      <c r="W356" s="183">
        <v>8719062.364705883</v>
      </c>
      <c r="X356" s="184">
        <f t="shared" si="10"/>
        <v>50988.66879944961</v>
      </c>
      <c r="Y356" s="179"/>
      <c r="Z356" s="76">
        <v>54715.074780058647</v>
      </c>
      <c r="AA356" s="76">
        <v>53867.839826839823</v>
      </c>
      <c r="AB356" s="50">
        <v>48350.853807792206</v>
      </c>
      <c r="AC356" s="185">
        <f t="shared" si="11"/>
        <v>50988.66879944961</v>
      </c>
      <c r="AD356" s="191"/>
      <c r="AE356" s="187" t="e">
        <v>#N/A</v>
      </c>
      <c r="AF356" s="77" t="s">
        <v>2501</v>
      </c>
      <c r="AH356" s="99"/>
    </row>
    <row r="357" spans="1:34" ht="45" customHeight="1" x14ac:dyDescent="0.15">
      <c r="A357" s="92"/>
      <c r="B357" s="58" t="s">
        <v>930</v>
      </c>
      <c r="C357" s="43">
        <v>352</v>
      </c>
      <c r="D357" s="137" t="s">
        <v>3202</v>
      </c>
      <c r="E357" s="45" t="s">
        <v>156</v>
      </c>
      <c r="F357" s="46" t="s">
        <v>3416</v>
      </c>
      <c r="G357" s="144" t="s">
        <v>95</v>
      </c>
      <c r="H357" s="135">
        <v>1964</v>
      </c>
      <c r="I357" s="146">
        <v>1964</v>
      </c>
      <c r="J357" s="48">
        <v>68</v>
      </c>
      <c r="K357" s="140" t="s">
        <v>44</v>
      </c>
      <c r="L357" s="135">
        <v>3</v>
      </c>
      <c r="M357" s="145"/>
      <c r="N357" s="49" t="s">
        <v>97</v>
      </c>
      <c r="O357" s="142" t="s">
        <v>97</v>
      </c>
      <c r="P357" s="50">
        <v>119674.41712802769</v>
      </c>
      <c r="Q357" s="149"/>
      <c r="R357" s="143"/>
      <c r="S357" s="45" t="s">
        <v>3386</v>
      </c>
      <c r="T357" s="45" t="s">
        <v>3203</v>
      </c>
      <c r="U357" s="45" t="s">
        <v>3425</v>
      </c>
      <c r="V357" s="177" t="s">
        <v>2536</v>
      </c>
      <c r="W357" s="183">
        <v>8137860.364705883</v>
      </c>
      <c r="X357" s="184">
        <f t="shared" si="10"/>
        <v>119674.41712802769</v>
      </c>
      <c r="Y357" s="179"/>
      <c r="Z357" s="76">
        <v>122629.43676395289</v>
      </c>
      <c r="AA357" s="76">
        <v>108701.14814814815</v>
      </c>
      <c r="AB357" s="50"/>
      <c r="AC357" s="185">
        <f t="shared" si="11"/>
        <v>119674.41712802769</v>
      </c>
      <c r="AD357" s="191"/>
      <c r="AE357" s="187" t="e">
        <v>#N/A</v>
      </c>
      <c r="AF357" s="77" t="s">
        <v>2502</v>
      </c>
      <c r="AH357" s="99"/>
    </row>
    <row r="358" spans="1:34" s="51" customFormat="1" ht="45" customHeight="1" x14ac:dyDescent="0.15">
      <c r="A358" s="92"/>
      <c r="B358" s="58" t="s">
        <v>930</v>
      </c>
      <c r="C358" s="43">
        <v>353</v>
      </c>
      <c r="D358" s="137" t="s">
        <v>3204</v>
      </c>
      <c r="E358" s="45" t="s">
        <v>129</v>
      </c>
      <c r="F358" s="46" t="s">
        <v>743</v>
      </c>
      <c r="G358" s="144" t="s">
        <v>95</v>
      </c>
      <c r="H358" s="135">
        <v>1988</v>
      </c>
      <c r="I358" s="146">
        <v>1980</v>
      </c>
      <c r="J358" s="48">
        <v>96</v>
      </c>
      <c r="K358" s="140" t="s">
        <v>44</v>
      </c>
      <c r="L358" s="135">
        <v>3</v>
      </c>
      <c r="M358" s="145"/>
      <c r="N358" s="49" t="s">
        <v>97</v>
      </c>
      <c r="O358" s="142" t="s">
        <v>97</v>
      </c>
      <c r="P358" s="50">
        <v>92285.472549019614</v>
      </c>
      <c r="Q358" s="149"/>
      <c r="R358" s="143"/>
      <c r="S358" s="45" t="s">
        <v>3387</v>
      </c>
      <c r="T358" s="45" t="s">
        <v>3205</v>
      </c>
      <c r="U358" s="45" t="s">
        <v>3425</v>
      </c>
      <c r="V358" s="177" t="s">
        <v>2023</v>
      </c>
      <c r="W358" s="183">
        <v>8859405.364705883</v>
      </c>
      <c r="X358" s="184">
        <f t="shared" si="10"/>
        <v>92285.472549019614</v>
      </c>
      <c r="Y358" s="179"/>
      <c r="Z358" s="76">
        <v>53394.29697580645</v>
      </c>
      <c r="AA358" s="76">
        <v>47157.51458333333</v>
      </c>
      <c r="AB358" s="50">
        <v>49476.67179</v>
      </c>
      <c r="AC358" s="185">
        <f t="shared" si="11"/>
        <v>92285.472549019614</v>
      </c>
      <c r="AD358" s="191"/>
      <c r="AE358" s="187" t="e">
        <v>#N/A</v>
      </c>
      <c r="AF358" s="77" t="s">
        <v>2501</v>
      </c>
      <c r="AG358" s="81"/>
      <c r="AH358" s="99"/>
    </row>
    <row r="359" spans="1:34" s="51" customFormat="1" ht="45" customHeight="1" x14ac:dyDescent="0.15">
      <c r="A359" s="92"/>
      <c r="B359" s="58" t="s">
        <v>930</v>
      </c>
      <c r="C359" s="43">
        <v>354</v>
      </c>
      <c r="D359" s="137" t="s">
        <v>3206</v>
      </c>
      <c r="E359" s="45" t="s">
        <v>129</v>
      </c>
      <c r="F359" s="46" t="s">
        <v>743</v>
      </c>
      <c r="G359" s="144" t="s">
        <v>95</v>
      </c>
      <c r="H359" s="135">
        <v>1988</v>
      </c>
      <c r="I359" s="146">
        <v>1980</v>
      </c>
      <c r="J359" s="48">
        <v>64</v>
      </c>
      <c r="K359" s="140" t="s">
        <v>44</v>
      </c>
      <c r="L359" s="135">
        <v>3</v>
      </c>
      <c r="M359" s="145"/>
      <c r="N359" s="49" t="s">
        <v>97</v>
      </c>
      <c r="O359" s="142" t="s">
        <v>97</v>
      </c>
      <c r="P359" s="50">
        <v>131636.52132352942</v>
      </c>
      <c r="Q359" s="149"/>
      <c r="R359" s="143"/>
      <c r="S359" s="45" t="s">
        <v>3387</v>
      </c>
      <c r="T359" s="45" t="s">
        <v>3207</v>
      </c>
      <c r="U359" s="45" t="s">
        <v>3425</v>
      </c>
      <c r="V359" s="177" t="s">
        <v>2538</v>
      </c>
      <c r="W359" s="183">
        <v>8424737.364705883</v>
      </c>
      <c r="X359" s="184">
        <f t="shared" si="10"/>
        <v>131636.52132352942</v>
      </c>
      <c r="Y359" s="179"/>
      <c r="Z359" s="76">
        <v>122821.50806451614</v>
      </c>
      <c r="AA359" s="76">
        <v>106994.67708333333</v>
      </c>
      <c r="AB359" s="50"/>
      <c r="AC359" s="185">
        <f t="shared" si="11"/>
        <v>131636.52132352942</v>
      </c>
      <c r="AD359" s="191"/>
      <c r="AE359" s="187" t="e">
        <v>#N/A</v>
      </c>
      <c r="AF359" s="77" t="s">
        <v>2502</v>
      </c>
      <c r="AG359" s="81"/>
      <c r="AH359" s="99"/>
    </row>
    <row r="360" spans="1:34" ht="45" customHeight="1" x14ac:dyDescent="0.15">
      <c r="A360" s="92"/>
      <c r="B360" s="58" t="s">
        <v>930</v>
      </c>
      <c r="C360" s="43">
        <v>355</v>
      </c>
      <c r="D360" s="137" t="s">
        <v>3417</v>
      </c>
      <c r="E360" s="45" t="s">
        <v>156</v>
      </c>
      <c r="F360" s="46" t="s">
        <v>760</v>
      </c>
      <c r="G360" s="144" t="s">
        <v>95</v>
      </c>
      <c r="H360" s="135">
        <v>1970</v>
      </c>
      <c r="I360" s="146">
        <v>1970</v>
      </c>
      <c r="J360" s="48">
        <v>86</v>
      </c>
      <c r="K360" s="140" t="s">
        <v>44</v>
      </c>
      <c r="L360" s="135">
        <v>3</v>
      </c>
      <c r="M360" s="145"/>
      <c r="N360" s="49" t="s">
        <v>97</v>
      </c>
      <c r="O360" s="142" t="s">
        <v>97</v>
      </c>
      <c r="P360" s="50">
        <v>98905.957729138172</v>
      </c>
      <c r="Q360" s="149"/>
      <c r="R360" s="143"/>
      <c r="S360" s="45" t="s">
        <v>3432</v>
      </c>
      <c r="T360" s="45" t="s">
        <v>3208</v>
      </c>
      <c r="U360" s="45" t="s">
        <v>3425</v>
      </c>
      <c r="V360" s="177" t="s">
        <v>2024</v>
      </c>
      <c r="W360" s="183">
        <v>8505912.364705883</v>
      </c>
      <c r="X360" s="184">
        <f t="shared" si="10"/>
        <v>98905.957729138172</v>
      </c>
      <c r="Y360" s="179">
        <v>95653.709302325587</v>
      </c>
      <c r="Z360" s="76">
        <v>99223.561592152415</v>
      </c>
      <c r="AA360" s="76">
        <v>79801.945419103315</v>
      </c>
      <c r="AB360" s="50">
        <v>83214.146039766085</v>
      </c>
      <c r="AC360" s="185">
        <f t="shared" si="11"/>
        <v>3252.2484268125845</v>
      </c>
      <c r="AD360" s="191"/>
      <c r="AE360" s="187" t="e">
        <v>#N/A</v>
      </c>
      <c r="AF360" s="77" t="e">
        <f>VLOOKUP(V360,#REF!,15,FALSE)</f>
        <v>#REF!</v>
      </c>
      <c r="AH360" s="99"/>
    </row>
    <row r="361" spans="1:34" s="173" customFormat="1" ht="45" customHeight="1" x14ac:dyDescent="0.15">
      <c r="B361" s="58" t="s">
        <v>930</v>
      </c>
      <c r="C361" s="43">
        <v>356</v>
      </c>
      <c r="D361" s="137" t="s">
        <v>3433</v>
      </c>
      <c r="E361" s="45" t="s">
        <v>156</v>
      </c>
      <c r="F361" s="46" t="s">
        <v>3434</v>
      </c>
      <c r="G361" s="144" t="s">
        <v>95</v>
      </c>
      <c r="H361" s="135">
        <v>1970</v>
      </c>
      <c r="I361" s="135">
        <v>1970</v>
      </c>
      <c r="J361" s="48">
        <v>63</v>
      </c>
      <c r="K361" s="140" t="s">
        <v>44</v>
      </c>
      <c r="L361" s="135">
        <v>3</v>
      </c>
      <c r="M361" s="145"/>
      <c r="N361" s="49" t="s">
        <v>97</v>
      </c>
      <c r="O361" s="142" t="s">
        <v>97</v>
      </c>
      <c r="P361" s="50">
        <v>14066.333333333334</v>
      </c>
      <c r="Q361" s="149"/>
      <c r="R361" s="143"/>
      <c r="S361" s="45" t="s">
        <v>3432</v>
      </c>
      <c r="T361" s="45" t="s">
        <v>3208</v>
      </c>
      <c r="U361" s="45" t="s">
        <v>3425</v>
      </c>
      <c r="V361" s="177" t="s">
        <v>3412</v>
      </c>
      <c r="W361" s="183">
        <v>886179</v>
      </c>
      <c r="X361" s="184">
        <f t="shared" si="10"/>
        <v>14066.333333333334</v>
      </c>
      <c r="Y361" s="179"/>
      <c r="Z361" s="76"/>
      <c r="AA361" s="76"/>
      <c r="AB361" s="50"/>
      <c r="AC361" s="185">
        <f t="shared" si="11"/>
        <v>14066.333333333334</v>
      </c>
      <c r="AD361" s="191"/>
      <c r="AE361" s="187"/>
      <c r="AF361" s="77"/>
      <c r="AG361" s="81"/>
      <c r="AH361" s="174"/>
    </row>
    <row r="362" spans="1:34" ht="45" customHeight="1" x14ac:dyDescent="0.15">
      <c r="A362" s="92"/>
      <c r="B362" s="58" t="s">
        <v>930</v>
      </c>
      <c r="C362" s="43">
        <v>357</v>
      </c>
      <c r="D362" s="137" t="s">
        <v>3209</v>
      </c>
      <c r="E362" s="45" t="s">
        <v>107</v>
      </c>
      <c r="F362" s="46" t="s">
        <v>2985</v>
      </c>
      <c r="G362" s="144" t="s">
        <v>95</v>
      </c>
      <c r="H362" s="135">
        <v>1972</v>
      </c>
      <c r="I362" s="146">
        <v>1972</v>
      </c>
      <c r="J362" s="48">
        <v>114</v>
      </c>
      <c r="K362" s="140" t="s">
        <v>44</v>
      </c>
      <c r="L362" s="135">
        <v>3</v>
      </c>
      <c r="M362" s="145"/>
      <c r="N362" s="49" t="s">
        <v>97</v>
      </c>
      <c r="O362" s="142" t="s">
        <v>97</v>
      </c>
      <c r="P362" s="50">
        <v>75061.678637770907</v>
      </c>
      <c r="Q362" s="149"/>
      <c r="R362" s="143"/>
      <c r="S362" s="45" t="s">
        <v>3210</v>
      </c>
      <c r="T362" s="45" t="s">
        <v>3211</v>
      </c>
      <c r="U362" s="45" t="s">
        <v>3425</v>
      </c>
      <c r="V362" s="177" t="s">
        <v>2025</v>
      </c>
      <c r="W362" s="183">
        <v>8557031.364705883</v>
      </c>
      <c r="X362" s="184">
        <f t="shared" si="10"/>
        <v>75061.678637770907</v>
      </c>
      <c r="Y362" s="179">
        <v>70406.34210526316</v>
      </c>
      <c r="Z362" s="76">
        <v>71420.065930956422</v>
      </c>
      <c r="AA362" s="76">
        <v>61984.70467836257</v>
      </c>
      <c r="AB362" s="50">
        <v>62690.144617543861</v>
      </c>
      <c r="AC362" s="185">
        <f t="shared" si="11"/>
        <v>4655.3365325077466</v>
      </c>
      <c r="AD362" s="191"/>
      <c r="AE362" s="187" t="e">
        <v>#N/A</v>
      </c>
      <c r="AF362" s="77" t="s">
        <v>2986</v>
      </c>
      <c r="AH362" s="99"/>
    </row>
    <row r="363" spans="1:34" s="51" customFormat="1" ht="45" customHeight="1" x14ac:dyDescent="0.15">
      <c r="A363" s="92"/>
      <c r="B363" s="58" t="s">
        <v>930</v>
      </c>
      <c r="C363" s="43">
        <v>358</v>
      </c>
      <c r="D363" s="137" t="s">
        <v>3212</v>
      </c>
      <c r="E363" s="45" t="s">
        <v>129</v>
      </c>
      <c r="F363" s="46" t="s">
        <v>737</v>
      </c>
      <c r="G363" s="144" t="s">
        <v>95</v>
      </c>
      <c r="H363" s="135">
        <v>1976</v>
      </c>
      <c r="I363" s="146">
        <v>1976</v>
      </c>
      <c r="J363" s="163">
        <v>173</v>
      </c>
      <c r="K363" s="140" t="s">
        <v>44</v>
      </c>
      <c r="L363" s="135">
        <v>3</v>
      </c>
      <c r="M363" s="145"/>
      <c r="N363" s="49" t="s">
        <v>3178</v>
      </c>
      <c r="O363" s="142" t="s">
        <v>97</v>
      </c>
      <c r="P363" s="50">
        <v>49402.059911594697</v>
      </c>
      <c r="Q363" s="149"/>
      <c r="R363" s="143"/>
      <c r="S363" s="45" t="s">
        <v>3443</v>
      </c>
      <c r="T363" s="45" t="s">
        <v>3213</v>
      </c>
      <c r="U363" s="45" t="s">
        <v>3425</v>
      </c>
      <c r="V363" s="177" t="s">
        <v>2026</v>
      </c>
      <c r="W363" s="183">
        <v>8546556.364705883</v>
      </c>
      <c r="X363" s="184">
        <f t="shared" si="10"/>
        <v>49402.059911594697</v>
      </c>
      <c r="Y363" s="179"/>
      <c r="Z363" s="76">
        <v>55780.70465018852</v>
      </c>
      <c r="AA363" s="76">
        <v>47317.898268398269</v>
      </c>
      <c r="AB363" s="50">
        <v>58875.548612987019</v>
      </c>
      <c r="AC363" s="185">
        <f t="shared" si="11"/>
        <v>49402.059911594697</v>
      </c>
      <c r="AD363" s="191"/>
      <c r="AE363" s="187" t="e">
        <v>#N/A</v>
      </c>
      <c r="AF363" s="77" t="s">
        <v>2501</v>
      </c>
      <c r="AG363" s="81"/>
      <c r="AH363" s="99"/>
    </row>
    <row r="364" spans="1:34" s="51" customFormat="1" ht="45" customHeight="1" x14ac:dyDescent="0.15">
      <c r="A364" s="92"/>
      <c r="B364" s="58" t="s">
        <v>930</v>
      </c>
      <c r="C364" s="43">
        <v>359</v>
      </c>
      <c r="D364" s="137" t="s">
        <v>3214</v>
      </c>
      <c r="E364" s="45" t="s">
        <v>129</v>
      </c>
      <c r="F364" s="46" t="s">
        <v>737</v>
      </c>
      <c r="G364" s="144" t="s">
        <v>95</v>
      </c>
      <c r="H364" s="135">
        <v>1976</v>
      </c>
      <c r="I364" s="146">
        <v>1976</v>
      </c>
      <c r="J364" s="48">
        <v>64</v>
      </c>
      <c r="K364" s="140" t="s">
        <v>44</v>
      </c>
      <c r="L364" s="135">
        <v>3</v>
      </c>
      <c r="M364" s="145"/>
      <c r="N364" s="49" t="s">
        <v>97</v>
      </c>
      <c r="O364" s="142" t="s">
        <v>97</v>
      </c>
      <c r="P364" s="50">
        <v>127252.25569852942</v>
      </c>
      <c r="Q364" s="149"/>
      <c r="R364" s="143"/>
      <c r="S364" s="45" t="s">
        <v>3418</v>
      </c>
      <c r="T364" s="45" t="s">
        <v>3215</v>
      </c>
      <c r="U364" s="45" t="s">
        <v>3425</v>
      </c>
      <c r="V364" s="177" t="s">
        <v>2539</v>
      </c>
      <c r="W364" s="183">
        <v>8144144.364705883</v>
      </c>
      <c r="X364" s="184">
        <f t="shared" si="10"/>
        <v>127252.25569852942</v>
      </c>
      <c r="Y364" s="179"/>
      <c r="Z364" s="76">
        <v>123168.18279569893</v>
      </c>
      <c r="AA364" s="76">
        <v>107756.84656084656</v>
      </c>
      <c r="AB364" s="50"/>
      <c r="AC364" s="185">
        <f t="shared" si="11"/>
        <v>127252.25569852942</v>
      </c>
      <c r="AD364" s="191"/>
      <c r="AE364" s="187" t="e">
        <v>#N/A</v>
      </c>
      <c r="AF364" s="77" t="s">
        <v>2502</v>
      </c>
      <c r="AG364" s="81"/>
      <c r="AH364" s="99"/>
    </row>
    <row r="365" spans="1:34" ht="45" customHeight="1" x14ac:dyDescent="0.15">
      <c r="A365" s="92"/>
      <c r="B365" s="58" t="s">
        <v>930</v>
      </c>
      <c r="C365" s="43">
        <v>360</v>
      </c>
      <c r="D365" s="137" t="s">
        <v>3216</v>
      </c>
      <c r="E365" s="45" t="s">
        <v>107</v>
      </c>
      <c r="F365" s="46" t="s">
        <v>672</v>
      </c>
      <c r="G365" s="144" t="s">
        <v>95</v>
      </c>
      <c r="H365" s="135">
        <v>1963</v>
      </c>
      <c r="I365" s="146">
        <v>1963</v>
      </c>
      <c r="J365" s="48">
        <v>126</v>
      </c>
      <c r="K365" s="140" t="s">
        <v>44</v>
      </c>
      <c r="L365" s="135">
        <v>2</v>
      </c>
      <c r="M365" s="145"/>
      <c r="N365" s="49" t="s">
        <v>97</v>
      </c>
      <c r="O365" s="142" t="s">
        <v>97</v>
      </c>
      <c r="P365" s="50">
        <v>76871.423529411768</v>
      </c>
      <c r="Q365" s="149"/>
      <c r="R365" s="143"/>
      <c r="S365" s="45" t="s">
        <v>3388</v>
      </c>
      <c r="T365" s="45" t="s">
        <v>3217</v>
      </c>
      <c r="U365" s="45" t="s">
        <v>3425</v>
      </c>
      <c r="V365" s="177" t="s">
        <v>2027</v>
      </c>
      <c r="W365" s="183">
        <v>9685799.364705883</v>
      </c>
      <c r="X365" s="184">
        <f t="shared" si="10"/>
        <v>76871.423529411768</v>
      </c>
      <c r="Y365" s="179"/>
      <c r="Z365" s="76">
        <v>72202.766001024065</v>
      </c>
      <c r="AA365" s="76">
        <v>56634.986772486773</v>
      </c>
      <c r="AB365" s="50">
        <v>57254.154653968253</v>
      </c>
      <c r="AC365" s="185">
        <f t="shared" si="11"/>
        <v>76871.423529411768</v>
      </c>
      <c r="AD365" s="191"/>
      <c r="AE365" s="187" t="e">
        <v>#N/A</v>
      </c>
      <c r="AF365" s="77"/>
      <c r="AH365" s="99"/>
    </row>
    <row r="366" spans="1:34" ht="45" customHeight="1" x14ac:dyDescent="0.15">
      <c r="A366" s="92"/>
      <c r="B366" s="58" t="s">
        <v>930</v>
      </c>
      <c r="C366" s="43">
        <v>361</v>
      </c>
      <c r="D366" s="137" t="s">
        <v>3218</v>
      </c>
      <c r="E366" s="45" t="s">
        <v>107</v>
      </c>
      <c r="F366" s="46" t="s">
        <v>672</v>
      </c>
      <c r="G366" s="144" t="s">
        <v>95</v>
      </c>
      <c r="H366" s="135">
        <v>1963</v>
      </c>
      <c r="I366" s="146">
        <v>1963</v>
      </c>
      <c r="J366" s="48">
        <v>63.63</v>
      </c>
      <c r="K366" s="140" t="s">
        <v>44</v>
      </c>
      <c r="L366" s="135">
        <v>2</v>
      </c>
      <c r="M366" s="145"/>
      <c r="N366" s="49" t="s">
        <v>97</v>
      </c>
      <c r="O366" s="142" t="s">
        <v>97</v>
      </c>
      <c r="P366" s="50">
        <v>133781.49245176619</v>
      </c>
      <c r="Q366" s="149"/>
      <c r="R366" s="143"/>
      <c r="S366" s="45" t="s">
        <v>3388</v>
      </c>
      <c r="T366" s="45" t="s">
        <v>3217</v>
      </c>
      <c r="U366" s="45" t="s">
        <v>3425</v>
      </c>
      <c r="V366" s="177" t="s">
        <v>2028</v>
      </c>
      <c r="W366" s="183">
        <v>8512516.364705883</v>
      </c>
      <c r="X366" s="184">
        <f t="shared" si="10"/>
        <v>133781.49245176619</v>
      </c>
      <c r="Y366" s="179"/>
      <c r="Z366" s="76">
        <v>122667.00819252433</v>
      </c>
      <c r="AA366" s="76">
        <v>108678.65608465608</v>
      </c>
      <c r="AB366" s="50">
        <v>109848.43629206349</v>
      </c>
      <c r="AC366" s="185">
        <f t="shared" si="11"/>
        <v>133781.49245176619</v>
      </c>
      <c r="AD366" s="191"/>
      <c r="AE366" s="187" t="e">
        <v>#N/A</v>
      </c>
      <c r="AF366" s="77"/>
      <c r="AH366" s="99"/>
    </row>
    <row r="367" spans="1:34" ht="45" customHeight="1" x14ac:dyDescent="0.15">
      <c r="A367" s="92"/>
      <c r="B367" s="58" t="s">
        <v>930</v>
      </c>
      <c r="C367" s="43">
        <v>362</v>
      </c>
      <c r="D367" s="137" t="s">
        <v>3219</v>
      </c>
      <c r="E367" s="45" t="s">
        <v>141</v>
      </c>
      <c r="F367" s="46" t="s">
        <v>832</v>
      </c>
      <c r="G367" s="144" t="s">
        <v>95</v>
      </c>
      <c r="H367" s="135">
        <v>1989</v>
      </c>
      <c r="I367" s="146">
        <v>1989</v>
      </c>
      <c r="J367" s="48">
        <v>117</v>
      </c>
      <c r="K367" s="140" t="s">
        <v>44</v>
      </c>
      <c r="L367" s="135">
        <v>3</v>
      </c>
      <c r="M367" s="145"/>
      <c r="N367" s="49" t="s">
        <v>97</v>
      </c>
      <c r="O367" s="142" t="s">
        <v>97</v>
      </c>
      <c r="P367" s="50">
        <v>73831.644142785328</v>
      </c>
      <c r="Q367" s="149"/>
      <c r="R367" s="143"/>
      <c r="S367" s="45" t="s">
        <v>3389</v>
      </c>
      <c r="T367" s="45" t="s">
        <v>3220</v>
      </c>
      <c r="U367" s="45" t="s">
        <v>3425</v>
      </c>
      <c r="V367" s="177" t="s">
        <v>2029</v>
      </c>
      <c r="W367" s="183">
        <v>8638302.364705883</v>
      </c>
      <c r="X367" s="184">
        <f t="shared" si="10"/>
        <v>73831.644142785328</v>
      </c>
      <c r="Y367" s="179">
        <v>69484.931623931625</v>
      </c>
      <c r="Z367" s="76">
        <v>72379.915698924742</v>
      </c>
      <c r="AA367" s="76">
        <v>64852.100740740738</v>
      </c>
      <c r="AB367" s="50">
        <v>67617.204323555561</v>
      </c>
      <c r="AC367" s="185">
        <f t="shared" si="11"/>
        <v>4346.7125188537029</v>
      </c>
      <c r="AD367" s="191"/>
      <c r="AE367" s="187" t="e">
        <v>#N/A</v>
      </c>
      <c r="AF367" s="77" t="s">
        <v>3164</v>
      </c>
      <c r="AH367" s="99"/>
    </row>
    <row r="368" spans="1:34" ht="45" customHeight="1" x14ac:dyDescent="0.15">
      <c r="A368" s="111"/>
      <c r="B368" s="58" t="s">
        <v>930</v>
      </c>
      <c r="C368" s="43">
        <v>363</v>
      </c>
      <c r="D368" s="137" t="s">
        <v>3221</v>
      </c>
      <c r="E368" s="45" t="s">
        <v>141</v>
      </c>
      <c r="F368" s="46" t="s">
        <v>832</v>
      </c>
      <c r="G368" s="144" t="s">
        <v>95</v>
      </c>
      <c r="H368" s="135">
        <v>1989</v>
      </c>
      <c r="I368" s="146">
        <v>1989</v>
      </c>
      <c r="J368" s="48">
        <v>85.36</v>
      </c>
      <c r="K368" s="140" t="s">
        <v>44</v>
      </c>
      <c r="L368" s="135">
        <v>3</v>
      </c>
      <c r="M368" s="145"/>
      <c r="N368" s="49" t="s">
        <v>97</v>
      </c>
      <c r="O368" s="142" t="s">
        <v>97</v>
      </c>
      <c r="P368" s="50">
        <v>99199.875406582505</v>
      </c>
      <c r="Q368" s="149"/>
      <c r="R368" s="143"/>
      <c r="S368" s="45" t="s">
        <v>3389</v>
      </c>
      <c r="T368" s="45" t="s">
        <v>3220</v>
      </c>
      <c r="U368" s="45" t="s">
        <v>3425</v>
      </c>
      <c r="V368" s="177" t="s">
        <v>3158</v>
      </c>
      <c r="W368" s="183">
        <v>8467701.364705883</v>
      </c>
      <c r="X368" s="184">
        <f t="shared" si="10"/>
        <v>99199.875406582505</v>
      </c>
      <c r="Y368" s="179"/>
      <c r="Z368" s="76"/>
      <c r="AA368" s="76"/>
      <c r="AB368" s="50"/>
      <c r="AC368" s="185">
        <f t="shared" si="11"/>
        <v>99199.875406582505</v>
      </c>
      <c r="AD368" s="191"/>
      <c r="AE368" s="187"/>
      <c r="AF368" s="77" t="e">
        <f>VLOOKUP(V368,#REF!,15,FALSE)</f>
        <v>#REF!</v>
      </c>
      <c r="AH368" s="99"/>
    </row>
    <row r="369" spans="1:34" s="51" customFormat="1" ht="45" customHeight="1" x14ac:dyDescent="0.15">
      <c r="A369" s="92"/>
      <c r="B369" s="58" t="s">
        <v>930</v>
      </c>
      <c r="C369" s="43">
        <v>364</v>
      </c>
      <c r="D369" s="137" t="s">
        <v>3222</v>
      </c>
      <c r="E369" s="45" t="s">
        <v>107</v>
      </c>
      <c r="F369" s="46" t="s">
        <v>2987</v>
      </c>
      <c r="G369" s="144" t="s">
        <v>95</v>
      </c>
      <c r="H369" s="135">
        <v>1967</v>
      </c>
      <c r="I369" s="146">
        <v>1967</v>
      </c>
      <c r="J369" s="48">
        <v>130</v>
      </c>
      <c r="K369" s="140" t="s">
        <v>44</v>
      </c>
      <c r="L369" s="135">
        <v>3</v>
      </c>
      <c r="M369" s="145"/>
      <c r="N369" s="49" t="s">
        <v>97</v>
      </c>
      <c r="O369" s="142" t="s">
        <v>97</v>
      </c>
      <c r="P369" s="50">
        <v>67973.456651583721</v>
      </c>
      <c r="Q369" s="149"/>
      <c r="R369" s="143"/>
      <c r="S369" s="45" t="s">
        <v>3223</v>
      </c>
      <c r="T369" s="45" t="s">
        <v>3224</v>
      </c>
      <c r="U369" s="45" t="s">
        <v>3425</v>
      </c>
      <c r="V369" s="177" t="s">
        <v>2030</v>
      </c>
      <c r="W369" s="183">
        <v>8836549.364705883</v>
      </c>
      <c r="X369" s="184">
        <f t="shared" si="10"/>
        <v>67973.456651583721</v>
      </c>
      <c r="Y369" s="179">
        <v>62950.392307692309</v>
      </c>
      <c r="Z369" s="76">
        <v>66062.266001024065</v>
      </c>
      <c r="AA369" s="76">
        <v>56363.613756613755</v>
      </c>
      <c r="AB369" s="50">
        <v>57943.202273015871</v>
      </c>
      <c r="AC369" s="185">
        <f t="shared" si="11"/>
        <v>5023.0643438914121</v>
      </c>
      <c r="AD369" s="191"/>
      <c r="AE369" s="187" t="e">
        <v>#N/A</v>
      </c>
      <c r="AF369" s="77" t="s">
        <v>3161</v>
      </c>
      <c r="AG369" s="81"/>
      <c r="AH369" s="99"/>
    </row>
    <row r="370" spans="1:34" ht="45" customHeight="1" x14ac:dyDescent="0.15">
      <c r="A370" s="92"/>
      <c r="B370" s="58" t="s">
        <v>930</v>
      </c>
      <c r="C370" s="43">
        <v>365</v>
      </c>
      <c r="D370" s="137" t="s">
        <v>3225</v>
      </c>
      <c r="E370" s="45" t="s">
        <v>129</v>
      </c>
      <c r="F370" s="46" t="s">
        <v>2988</v>
      </c>
      <c r="G370" s="144" t="s">
        <v>122</v>
      </c>
      <c r="H370" s="135">
        <v>2001</v>
      </c>
      <c r="I370" s="146">
        <v>2001</v>
      </c>
      <c r="J370" s="48">
        <v>146.99</v>
      </c>
      <c r="K370" s="140" t="s">
        <v>44</v>
      </c>
      <c r="L370" s="135">
        <v>1</v>
      </c>
      <c r="M370" s="145"/>
      <c r="N370" s="49" t="s">
        <v>123</v>
      </c>
      <c r="O370" s="142"/>
      <c r="P370" s="50">
        <v>65707.955403128668</v>
      </c>
      <c r="Q370" s="149"/>
      <c r="R370" s="143"/>
      <c r="S370" s="45"/>
      <c r="T370" s="45" t="s">
        <v>3226</v>
      </c>
      <c r="U370" s="45" t="s">
        <v>3425</v>
      </c>
      <c r="V370" s="177" t="s">
        <v>2031</v>
      </c>
      <c r="W370" s="183">
        <v>9658412.364705883</v>
      </c>
      <c r="X370" s="184">
        <f t="shared" si="10"/>
        <v>65707.955403128668</v>
      </c>
      <c r="Y370" s="179"/>
      <c r="Z370" s="76">
        <v>65777.04276569176</v>
      </c>
      <c r="AA370" s="76">
        <v>57528.977027915716</v>
      </c>
      <c r="AB370" s="50">
        <v>58187.137272551241</v>
      </c>
      <c r="AC370" s="185">
        <f t="shared" si="11"/>
        <v>65707.955403128668</v>
      </c>
      <c r="AD370" s="191"/>
      <c r="AE370" s="187" t="e">
        <v>#N/A</v>
      </c>
      <c r="AF370" s="77" t="s">
        <v>2982</v>
      </c>
      <c r="AH370" s="99"/>
    </row>
    <row r="371" spans="1:34" ht="45" customHeight="1" x14ac:dyDescent="0.15">
      <c r="A371" s="92"/>
      <c r="B371" s="58" t="s">
        <v>1625</v>
      </c>
      <c r="C371" s="43">
        <v>366</v>
      </c>
      <c r="D371" s="137" t="s">
        <v>3227</v>
      </c>
      <c r="E371" s="45" t="s">
        <v>3228</v>
      </c>
      <c r="F371" s="46" t="s">
        <v>2988</v>
      </c>
      <c r="G371" s="144" t="s">
        <v>105</v>
      </c>
      <c r="H371" s="135">
        <v>2006</v>
      </c>
      <c r="I371" s="146">
        <v>2006</v>
      </c>
      <c r="J371" s="48">
        <v>79.12</v>
      </c>
      <c r="K371" s="140" t="s">
        <v>44</v>
      </c>
      <c r="L371" s="135">
        <v>1</v>
      </c>
      <c r="M371" s="145"/>
      <c r="N371" s="49" t="s">
        <v>123</v>
      </c>
      <c r="O371" s="142"/>
      <c r="P371" s="50">
        <v>104952.24171771844</v>
      </c>
      <c r="Q371" s="149"/>
      <c r="R371" s="143"/>
      <c r="S371" s="45"/>
      <c r="T371" s="45" t="s">
        <v>3226</v>
      </c>
      <c r="U371" s="45" t="s">
        <v>3425</v>
      </c>
      <c r="V371" s="177" t="s">
        <v>2032</v>
      </c>
      <c r="W371" s="183">
        <v>8303821.364705883</v>
      </c>
      <c r="X371" s="184">
        <f t="shared" si="10"/>
        <v>104952.24171771844</v>
      </c>
      <c r="Y371" s="179"/>
      <c r="Z371" s="76">
        <v>101746.58134642357</v>
      </c>
      <c r="AA371" s="76">
        <v>88619.872767104811</v>
      </c>
      <c r="AB371" s="50">
        <v>90043.522325581391</v>
      </c>
      <c r="AC371" s="185">
        <f t="shared" si="11"/>
        <v>104952.24171771844</v>
      </c>
      <c r="AD371" s="191"/>
      <c r="AE371" s="187" t="e">
        <v>#N/A</v>
      </c>
      <c r="AF371" s="77" t="s">
        <v>2982</v>
      </c>
      <c r="AH371" s="99"/>
    </row>
    <row r="372" spans="1:34" ht="45" customHeight="1" x14ac:dyDescent="0.15">
      <c r="A372" s="92"/>
      <c r="B372" s="58" t="s">
        <v>1624</v>
      </c>
      <c r="C372" s="43">
        <v>367</v>
      </c>
      <c r="D372" s="137" t="s">
        <v>3229</v>
      </c>
      <c r="E372" s="45" t="s">
        <v>3228</v>
      </c>
      <c r="F372" s="46" t="s">
        <v>2988</v>
      </c>
      <c r="G372" s="144" t="s">
        <v>95</v>
      </c>
      <c r="H372" s="135">
        <v>1987</v>
      </c>
      <c r="I372" s="146">
        <v>1987</v>
      </c>
      <c r="J372" s="48">
        <v>76</v>
      </c>
      <c r="K372" s="140" t="s">
        <v>44</v>
      </c>
      <c r="L372" s="135">
        <v>3</v>
      </c>
      <c r="M372" s="145"/>
      <c r="N372" s="49" t="s">
        <v>97</v>
      </c>
      <c r="O372" s="142" t="s">
        <v>97</v>
      </c>
      <c r="P372" s="50">
        <v>108100.50479876161</v>
      </c>
      <c r="Q372" s="149"/>
      <c r="R372" s="143"/>
      <c r="S372" s="45" t="s">
        <v>3390</v>
      </c>
      <c r="T372" s="45" t="s">
        <v>3230</v>
      </c>
      <c r="U372" s="45" t="s">
        <v>3425</v>
      </c>
      <c r="V372" s="177" t="s">
        <v>2033</v>
      </c>
      <c r="W372" s="183">
        <v>8215638.364705883</v>
      </c>
      <c r="X372" s="184">
        <f t="shared" si="10"/>
        <v>108100.50479876161</v>
      </c>
      <c r="Y372" s="179"/>
      <c r="Z372" s="76">
        <v>12576.197368421053</v>
      </c>
      <c r="AA372" s="76">
        <v>6779.5789473684208</v>
      </c>
      <c r="AB372" s="50">
        <v>8353.1842105263149</v>
      </c>
      <c r="AC372" s="185">
        <f t="shared" si="11"/>
        <v>108100.50479876161</v>
      </c>
      <c r="AD372" s="191"/>
      <c r="AE372" s="187" t="e">
        <v>#N/A</v>
      </c>
      <c r="AF372" s="77" t="s">
        <v>3115</v>
      </c>
      <c r="AH372" s="99"/>
    </row>
    <row r="373" spans="1:34" ht="45" customHeight="1" x14ac:dyDescent="0.15">
      <c r="A373" s="92"/>
      <c r="B373" s="58" t="s">
        <v>930</v>
      </c>
      <c r="C373" s="43">
        <v>368</v>
      </c>
      <c r="D373" s="137" t="s">
        <v>3231</v>
      </c>
      <c r="E373" s="45" t="s">
        <v>195</v>
      </c>
      <c r="F373" s="46" t="s">
        <v>859</v>
      </c>
      <c r="G373" s="144" t="s">
        <v>95</v>
      </c>
      <c r="H373" s="135">
        <v>1986</v>
      </c>
      <c r="I373" s="146">
        <v>1963</v>
      </c>
      <c r="J373" s="48">
        <v>142</v>
      </c>
      <c r="K373" s="140" t="s">
        <v>44</v>
      </c>
      <c r="L373" s="135">
        <v>3</v>
      </c>
      <c r="M373" s="145"/>
      <c r="N373" s="49" t="s">
        <v>97</v>
      </c>
      <c r="O373" s="142" t="s">
        <v>97</v>
      </c>
      <c r="P373" s="50">
        <v>64011.551864125933</v>
      </c>
      <c r="Q373" s="149"/>
      <c r="R373" s="143"/>
      <c r="S373" s="45" t="s">
        <v>3232</v>
      </c>
      <c r="T373" s="45" t="s">
        <v>3233</v>
      </c>
      <c r="U373" s="45" t="s">
        <v>3425</v>
      </c>
      <c r="V373" s="177" t="s">
        <v>2034</v>
      </c>
      <c r="W373" s="183">
        <v>9089640.364705883</v>
      </c>
      <c r="X373" s="184">
        <f t="shared" si="10"/>
        <v>64011.551864125933</v>
      </c>
      <c r="Y373" s="179">
        <v>59611.316901408449</v>
      </c>
      <c r="Z373" s="76">
        <v>62094.787885820369</v>
      </c>
      <c r="AA373" s="76">
        <v>55433.088729016781</v>
      </c>
      <c r="AB373" s="50">
        <v>55000.104218705033</v>
      </c>
      <c r="AC373" s="185">
        <f t="shared" si="11"/>
        <v>4400.2349627174844</v>
      </c>
      <c r="AD373" s="191"/>
      <c r="AE373" s="187" t="e">
        <v>#N/A</v>
      </c>
      <c r="AF373" s="77" t="e">
        <f>VLOOKUP(V373,#REF!,15,FALSE)</f>
        <v>#REF!</v>
      </c>
      <c r="AH373" s="99"/>
    </row>
    <row r="374" spans="1:34" ht="45" customHeight="1" x14ac:dyDescent="0.15">
      <c r="A374" s="92"/>
      <c r="B374" s="58" t="s">
        <v>930</v>
      </c>
      <c r="C374" s="43">
        <v>369</v>
      </c>
      <c r="D374" s="137" t="s">
        <v>3234</v>
      </c>
      <c r="E374" s="45" t="s">
        <v>156</v>
      </c>
      <c r="F374" s="46" t="s">
        <v>529</v>
      </c>
      <c r="G374" s="144" t="s">
        <v>122</v>
      </c>
      <c r="H374" s="135">
        <v>2002</v>
      </c>
      <c r="I374" s="146">
        <v>2002</v>
      </c>
      <c r="J374" s="48">
        <v>146.99</v>
      </c>
      <c r="K374" s="140" t="s">
        <v>44</v>
      </c>
      <c r="L374" s="135">
        <v>1</v>
      </c>
      <c r="M374" s="145"/>
      <c r="N374" s="49" t="s">
        <v>123</v>
      </c>
      <c r="O374" s="142"/>
      <c r="P374" s="50">
        <v>71726.133510482905</v>
      </c>
      <c r="Q374" s="149"/>
      <c r="R374" s="143"/>
      <c r="S374" s="45"/>
      <c r="T374" s="45" t="s">
        <v>3235</v>
      </c>
      <c r="U374" s="45" t="s">
        <v>3425</v>
      </c>
      <c r="V374" s="177" t="s">
        <v>2035</v>
      </c>
      <c r="W374" s="183">
        <v>10543024.364705883</v>
      </c>
      <c r="X374" s="184">
        <f t="shared" si="10"/>
        <v>71726.133510482905</v>
      </c>
      <c r="Y374" s="179"/>
      <c r="Z374" s="76">
        <v>66038.740840390717</v>
      </c>
      <c r="AA374" s="76">
        <v>58009.690001587398</v>
      </c>
      <c r="AB374" s="50">
        <v>59285.274415946667</v>
      </c>
      <c r="AC374" s="185">
        <f t="shared" si="11"/>
        <v>71726.133510482905</v>
      </c>
      <c r="AD374" s="191"/>
      <c r="AE374" s="187" t="e">
        <v>#N/A</v>
      </c>
      <c r="AF374" s="77" t="s">
        <v>2982</v>
      </c>
      <c r="AH374" s="99"/>
    </row>
    <row r="375" spans="1:34" ht="45" customHeight="1" x14ac:dyDescent="0.15">
      <c r="A375" s="92"/>
      <c r="B375" s="58" t="s">
        <v>930</v>
      </c>
      <c r="C375" s="43">
        <v>370</v>
      </c>
      <c r="D375" s="137" t="s">
        <v>3236</v>
      </c>
      <c r="E375" s="45" t="s">
        <v>156</v>
      </c>
      <c r="F375" s="46" t="s">
        <v>529</v>
      </c>
      <c r="G375" s="144" t="s">
        <v>105</v>
      </c>
      <c r="H375" s="135">
        <v>2007</v>
      </c>
      <c r="I375" s="146">
        <v>2007</v>
      </c>
      <c r="J375" s="48">
        <v>80.8</v>
      </c>
      <c r="K375" s="140" t="s">
        <v>44</v>
      </c>
      <c r="L375" s="135">
        <v>1</v>
      </c>
      <c r="M375" s="145"/>
      <c r="N375" s="49" t="s">
        <v>123</v>
      </c>
      <c r="O375" s="142"/>
      <c r="P375" s="50">
        <v>104013.61837507281</v>
      </c>
      <c r="Q375" s="149"/>
      <c r="R375" s="143"/>
      <c r="S375" s="45"/>
      <c r="T375" s="45" t="s">
        <v>3237</v>
      </c>
      <c r="U375" s="45" t="s">
        <v>3425</v>
      </c>
      <c r="V375" s="177" t="s">
        <v>2036</v>
      </c>
      <c r="W375" s="183">
        <v>8404300.364705883</v>
      </c>
      <c r="X375" s="184">
        <f t="shared" si="10"/>
        <v>104013.61837507281</v>
      </c>
      <c r="Y375" s="179"/>
      <c r="Z375" s="76">
        <v>99114.498961992984</v>
      </c>
      <c r="AA375" s="76">
        <v>86113.011551155112</v>
      </c>
      <c r="AB375" s="50">
        <v>88561.850079207929</v>
      </c>
      <c r="AC375" s="185">
        <f t="shared" si="11"/>
        <v>104013.61837507281</v>
      </c>
      <c r="AD375" s="191"/>
      <c r="AE375" s="187" t="e">
        <v>#N/A</v>
      </c>
      <c r="AF375" s="77"/>
      <c r="AH375" s="99"/>
    </row>
    <row r="376" spans="1:34" ht="45" customHeight="1" x14ac:dyDescent="0.15">
      <c r="A376" s="92"/>
      <c r="B376" s="58" t="s">
        <v>930</v>
      </c>
      <c r="C376" s="43">
        <v>371</v>
      </c>
      <c r="D376" s="137" t="s">
        <v>3238</v>
      </c>
      <c r="E376" s="45" t="s">
        <v>107</v>
      </c>
      <c r="F376" s="46" t="s">
        <v>681</v>
      </c>
      <c r="G376" s="144" t="s">
        <v>105</v>
      </c>
      <c r="H376" s="135">
        <v>2011</v>
      </c>
      <c r="I376" s="146">
        <v>2011</v>
      </c>
      <c r="J376" s="48">
        <v>157.41</v>
      </c>
      <c r="K376" s="140" t="s">
        <v>44</v>
      </c>
      <c r="L376" s="135">
        <v>1</v>
      </c>
      <c r="M376" s="145"/>
      <c r="N376" s="49" t="s">
        <v>123</v>
      </c>
      <c r="O376" s="142"/>
      <c r="P376" s="50">
        <v>61624.625911351774</v>
      </c>
      <c r="Q376" s="149"/>
      <c r="R376" s="143"/>
      <c r="S376" s="45" t="s">
        <v>98</v>
      </c>
      <c r="T376" s="45" t="s">
        <v>3239</v>
      </c>
      <c r="U376" s="45" t="s">
        <v>3425</v>
      </c>
      <c r="V376" s="177" t="s">
        <v>2037</v>
      </c>
      <c r="W376" s="183">
        <v>9700332.364705883</v>
      </c>
      <c r="X376" s="184">
        <f t="shared" si="10"/>
        <v>61624.625911351774</v>
      </c>
      <c r="Y376" s="179"/>
      <c r="Z376" s="76">
        <v>56522.644788317339</v>
      </c>
      <c r="AA376" s="76">
        <v>48802.308197276747</v>
      </c>
      <c r="AB376" s="50">
        <v>50667.679857696465</v>
      </c>
      <c r="AC376" s="185">
        <f t="shared" si="11"/>
        <v>61624.625911351774</v>
      </c>
      <c r="AD376" s="191"/>
      <c r="AE376" s="187" t="e">
        <v>#N/A</v>
      </c>
      <c r="AF376" s="77" t="s">
        <v>2944</v>
      </c>
      <c r="AH376" s="99"/>
    </row>
    <row r="377" spans="1:34" ht="45" customHeight="1" x14ac:dyDescent="0.15">
      <c r="A377" s="92"/>
      <c r="B377" s="58" t="s">
        <v>930</v>
      </c>
      <c r="C377" s="43">
        <v>372</v>
      </c>
      <c r="D377" s="137" t="s">
        <v>3240</v>
      </c>
      <c r="E377" s="45" t="s">
        <v>3241</v>
      </c>
      <c r="F377" s="46" t="s">
        <v>3242</v>
      </c>
      <c r="G377" s="144"/>
      <c r="H377" s="135"/>
      <c r="I377" s="146"/>
      <c r="J377" s="48"/>
      <c r="K377" s="140" t="s">
        <v>3243</v>
      </c>
      <c r="L377" s="135"/>
      <c r="M377" s="150"/>
      <c r="N377" s="49" t="s">
        <v>3244</v>
      </c>
      <c r="O377" s="151"/>
      <c r="P377" s="50"/>
      <c r="Q377" s="149"/>
      <c r="R377" s="143">
        <v>0</v>
      </c>
      <c r="S377" s="45"/>
      <c r="T377" s="45"/>
      <c r="U377" s="45" t="s">
        <v>3425</v>
      </c>
      <c r="V377" s="177" t="s">
        <v>2998</v>
      </c>
      <c r="W377" s="183">
        <v>10656488.364705883</v>
      </c>
      <c r="X377" s="184"/>
      <c r="Y377" s="179"/>
      <c r="Z377" s="76" t="e">
        <v>#DIV/0!</v>
      </c>
      <c r="AA377" s="76"/>
      <c r="AB377" s="50"/>
      <c r="AC377" s="185">
        <f t="shared" si="11"/>
        <v>0</v>
      </c>
      <c r="AD377" s="191"/>
      <c r="AE377" s="187" t="e">
        <v>#N/A</v>
      </c>
      <c r="AF377" s="77" t="s">
        <v>2942</v>
      </c>
      <c r="AH377" s="99"/>
    </row>
    <row r="378" spans="1:34" ht="45" customHeight="1" x14ac:dyDescent="0.15">
      <c r="A378" s="92"/>
      <c r="B378" s="58" t="s">
        <v>930</v>
      </c>
      <c r="C378" s="43">
        <v>373</v>
      </c>
      <c r="D378" s="137" t="s">
        <v>3245</v>
      </c>
      <c r="E378" s="45" t="s">
        <v>107</v>
      </c>
      <c r="F378" s="46" t="s">
        <v>2989</v>
      </c>
      <c r="G378" s="144" t="s">
        <v>95</v>
      </c>
      <c r="H378" s="135">
        <v>1969</v>
      </c>
      <c r="I378" s="146">
        <v>1969</v>
      </c>
      <c r="J378" s="48">
        <v>126</v>
      </c>
      <c r="K378" s="140" t="s">
        <v>44</v>
      </c>
      <c r="L378" s="135">
        <v>3</v>
      </c>
      <c r="M378" s="145"/>
      <c r="N378" s="49" t="s">
        <v>3178</v>
      </c>
      <c r="O378" s="142" t="s">
        <v>97</v>
      </c>
      <c r="P378" s="50">
        <v>69524.391783380022</v>
      </c>
      <c r="Q378" s="149"/>
      <c r="R378" s="143"/>
      <c r="S378" s="45" t="s">
        <v>3391</v>
      </c>
      <c r="T378" s="45" t="s">
        <v>3246</v>
      </c>
      <c r="U378" s="45" t="s">
        <v>3425</v>
      </c>
      <c r="V378" s="177" t="s">
        <v>2038</v>
      </c>
      <c r="W378" s="183">
        <v>8760073.364705883</v>
      </c>
      <c r="X378" s="184">
        <f t="shared" si="10"/>
        <v>69524.391783380022</v>
      </c>
      <c r="Y378" s="179"/>
      <c r="Z378" s="76">
        <v>60952.168030813678</v>
      </c>
      <c r="AA378" s="76">
        <v>51509.875621890547</v>
      </c>
      <c r="AB378" s="50">
        <v>54272.152883582086</v>
      </c>
      <c r="AC378" s="185">
        <f t="shared" si="11"/>
        <v>69524.391783380022</v>
      </c>
      <c r="AD378" s="191"/>
      <c r="AE378" s="187" t="e">
        <v>#N/A</v>
      </c>
      <c r="AF378" s="77" t="s">
        <v>2982</v>
      </c>
      <c r="AH378" s="99"/>
    </row>
    <row r="379" spans="1:34" s="111" customFormat="1" ht="45" customHeight="1" x14ac:dyDescent="0.15">
      <c r="B379" s="58" t="s">
        <v>930</v>
      </c>
      <c r="C379" s="43">
        <v>374</v>
      </c>
      <c r="D379" s="137" t="s">
        <v>3247</v>
      </c>
      <c r="E379" s="45" t="s">
        <v>107</v>
      </c>
      <c r="F379" s="46" t="s">
        <v>2989</v>
      </c>
      <c r="G379" s="144" t="s">
        <v>95</v>
      </c>
      <c r="H379" s="135">
        <v>1969</v>
      </c>
      <c r="I379" s="146">
        <v>1969</v>
      </c>
      <c r="J379" s="48">
        <v>63</v>
      </c>
      <c r="K379" s="140" t="s">
        <v>44</v>
      </c>
      <c r="L379" s="135">
        <v>3</v>
      </c>
      <c r="M379" s="145"/>
      <c r="N379" s="49" t="s">
        <v>97</v>
      </c>
      <c r="O379" s="142" t="s">
        <v>97</v>
      </c>
      <c r="P379" s="50">
        <v>127974.18039215688</v>
      </c>
      <c r="Q379" s="149"/>
      <c r="R379" s="143"/>
      <c r="S379" s="45" t="s">
        <v>3391</v>
      </c>
      <c r="T379" s="45" t="s">
        <v>3246</v>
      </c>
      <c r="U379" s="45" t="s">
        <v>3425</v>
      </c>
      <c r="V379" s="177" t="s">
        <v>3096</v>
      </c>
      <c r="W379" s="183">
        <v>8062373.364705883</v>
      </c>
      <c r="X379" s="184">
        <f t="shared" si="10"/>
        <v>127974.18039215688</v>
      </c>
      <c r="Y379" s="179"/>
      <c r="Z379" s="76"/>
      <c r="AA379" s="76"/>
      <c r="AB379" s="50"/>
      <c r="AC379" s="185">
        <f t="shared" si="11"/>
        <v>127974.18039215688</v>
      </c>
      <c r="AD379" s="191"/>
      <c r="AE379" s="187" t="e">
        <v>#N/A</v>
      </c>
      <c r="AF379" s="77"/>
      <c r="AG379" s="112"/>
      <c r="AH379" s="113"/>
    </row>
    <row r="380" spans="1:34" ht="45" customHeight="1" x14ac:dyDescent="0.15">
      <c r="A380" s="92"/>
      <c r="B380" s="58" t="s">
        <v>930</v>
      </c>
      <c r="C380" s="43">
        <v>375</v>
      </c>
      <c r="D380" s="137" t="s">
        <v>3248</v>
      </c>
      <c r="E380" s="45" t="s">
        <v>200</v>
      </c>
      <c r="F380" s="46" t="s">
        <v>814</v>
      </c>
      <c r="G380" s="144" t="s">
        <v>122</v>
      </c>
      <c r="H380" s="135">
        <v>2004</v>
      </c>
      <c r="I380" s="146">
        <v>2004</v>
      </c>
      <c r="J380" s="48">
        <v>147.82</v>
      </c>
      <c r="K380" s="140" t="s">
        <v>44</v>
      </c>
      <c r="L380" s="135">
        <v>1</v>
      </c>
      <c r="M380" s="145"/>
      <c r="N380" s="49" t="s">
        <v>123</v>
      </c>
      <c r="O380" s="142"/>
      <c r="P380" s="50">
        <v>69155.252095155476</v>
      </c>
      <c r="Q380" s="149"/>
      <c r="R380" s="143"/>
      <c r="S380" s="45"/>
      <c r="T380" s="45" t="s">
        <v>3249</v>
      </c>
      <c r="U380" s="45" t="s">
        <v>3425</v>
      </c>
      <c r="V380" s="177" t="s">
        <v>2039</v>
      </c>
      <c r="W380" s="183">
        <v>10222529.364705883</v>
      </c>
      <c r="X380" s="184">
        <f t="shared" si="10"/>
        <v>69155.252095155476</v>
      </c>
      <c r="Y380" s="179"/>
      <c r="Z380" s="76">
        <v>65357.323204769535</v>
      </c>
      <c r="AA380" s="76">
        <v>55462.470121318722</v>
      </c>
      <c r="AB380" s="50">
        <v>57790.491722365048</v>
      </c>
      <c r="AC380" s="185">
        <f t="shared" si="11"/>
        <v>69155.252095155476</v>
      </c>
      <c r="AD380" s="191"/>
      <c r="AE380" s="187" t="e">
        <v>#N/A</v>
      </c>
      <c r="AF380" s="77" t="s">
        <v>2982</v>
      </c>
      <c r="AH380" s="99"/>
    </row>
    <row r="381" spans="1:34" s="51" customFormat="1" ht="45" customHeight="1" x14ac:dyDescent="0.15">
      <c r="A381" s="92"/>
      <c r="B381" s="58" t="s">
        <v>930</v>
      </c>
      <c r="C381" s="43">
        <v>376</v>
      </c>
      <c r="D381" s="137" t="s">
        <v>3250</v>
      </c>
      <c r="E381" s="45" t="s">
        <v>200</v>
      </c>
      <c r="F381" s="46" t="s">
        <v>814</v>
      </c>
      <c r="G381" s="144" t="s">
        <v>105</v>
      </c>
      <c r="H381" s="135">
        <v>2017</v>
      </c>
      <c r="I381" s="146">
        <v>2017</v>
      </c>
      <c r="J381" s="48">
        <v>127</v>
      </c>
      <c r="K381" s="140" t="s">
        <v>44</v>
      </c>
      <c r="L381" s="135">
        <v>1</v>
      </c>
      <c r="M381" s="145"/>
      <c r="N381" s="49" t="s">
        <v>123</v>
      </c>
      <c r="O381" s="142"/>
      <c r="P381" s="50">
        <v>75716.798147290421</v>
      </c>
      <c r="Q381" s="149"/>
      <c r="R381" s="143"/>
      <c r="S381" s="45"/>
      <c r="T381" s="45" t="s">
        <v>3249</v>
      </c>
      <c r="U381" s="45" t="s">
        <v>3425</v>
      </c>
      <c r="V381" s="177" t="s">
        <v>2040</v>
      </c>
      <c r="W381" s="183">
        <v>9616033.364705883</v>
      </c>
      <c r="X381" s="184">
        <f t="shared" si="10"/>
        <v>75716.798147290421</v>
      </c>
      <c r="Y381" s="179">
        <v>71221.425196850396</v>
      </c>
      <c r="Z381" s="76" t="e">
        <v>#DIV/0!</v>
      </c>
      <c r="AA381" s="76" t="e">
        <v>#DIV/0!</v>
      </c>
      <c r="AB381" s="50" t="e">
        <v>#DIV/0!</v>
      </c>
      <c r="AC381" s="185">
        <f t="shared" si="11"/>
        <v>4495.3729504400253</v>
      </c>
      <c r="AD381" s="191"/>
      <c r="AE381" s="187" t="e">
        <v>#N/A</v>
      </c>
      <c r="AF381" s="77" t="s">
        <v>2982</v>
      </c>
      <c r="AG381" s="81"/>
      <c r="AH381" s="99"/>
    </row>
    <row r="382" spans="1:34" s="173" customFormat="1" ht="45" customHeight="1" x14ac:dyDescent="0.15">
      <c r="B382" s="58" t="s">
        <v>930</v>
      </c>
      <c r="C382" s="43">
        <v>377</v>
      </c>
      <c r="D382" s="137" t="s">
        <v>3408</v>
      </c>
      <c r="E382" s="45" t="s">
        <v>200</v>
      </c>
      <c r="F382" s="46" t="s">
        <v>3431</v>
      </c>
      <c r="G382" s="144"/>
      <c r="H382" s="135"/>
      <c r="I382" s="146"/>
      <c r="J382" s="48"/>
      <c r="K382" s="140" t="s">
        <v>3254</v>
      </c>
      <c r="L382" s="135"/>
      <c r="M382" s="150"/>
      <c r="N382" s="49"/>
      <c r="O382" s="151"/>
      <c r="P382" s="50"/>
      <c r="Q382" s="149"/>
      <c r="R382" s="143"/>
      <c r="S382" s="45"/>
      <c r="T382" s="45" t="s">
        <v>3249</v>
      </c>
      <c r="U382" s="45" t="s">
        <v>3425</v>
      </c>
      <c r="V382" s="177" t="s">
        <v>3413</v>
      </c>
      <c r="W382" s="183">
        <v>773944</v>
      </c>
      <c r="X382" s="184"/>
      <c r="Y382" s="179"/>
      <c r="Z382" s="76"/>
      <c r="AA382" s="76"/>
      <c r="AB382" s="50"/>
      <c r="AC382" s="185">
        <f t="shared" si="11"/>
        <v>0</v>
      </c>
      <c r="AD382" s="191"/>
      <c r="AE382" s="187"/>
      <c r="AF382" s="77"/>
      <c r="AG382" s="81"/>
      <c r="AH382" s="174"/>
    </row>
    <row r="383" spans="1:34" s="51" customFormat="1" ht="45" customHeight="1" x14ac:dyDescent="0.15">
      <c r="A383" s="92"/>
      <c r="B383" s="58" t="s">
        <v>930</v>
      </c>
      <c r="C383" s="43">
        <v>378</v>
      </c>
      <c r="D383" s="137" t="s">
        <v>3251</v>
      </c>
      <c r="E383" s="45" t="s">
        <v>3252</v>
      </c>
      <c r="F383" s="46" t="s">
        <v>3253</v>
      </c>
      <c r="G383" s="144"/>
      <c r="H383" s="135"/>
      <c r="I383" s="146"/>
      <c r="J383" s="48"/>
      <c r="K383" s="140" t="s">
        <v>3254</v>
      </c>
      <c r="L383" s="135"/>
      <c r="M383" s="150"/>
      <c r="N383" s="49"/>
      <c r="O383" s="151"/>
      <c r="P383" s="50"/>
      <c r="Q383" s="149"/>
      <c r="R383" s="143"/>
      <c r="S383" s="45"/>
      <c r="T383" s="45" t="s">
        <v>3255</v>
      </c>
      <c r="U383" s="45" t="s">
        <v>3425</v>
      </c>
      <c r="V383" s="177" t="s">
        <v>2532</v>
      </c>
      <c r="W383" s="183">
        <v>8659175.364705883</v>
      </c>
      <c r="X383" s="184"/>
      <c r="Y383" s="179"/>
      <c r="Z383" s="76" t="e">
        <v>#DIV/0!</v>
      </c>
      <c r="AA383" s="76" t="e">
        <v>#DIV/0!</v>
      </c>
      <c r="AB383" s="50"/>
      <c r="AC383" s="185">
        <f t="shared" si="11"/>
        <v>0</v>
      </c>
      <c r="AD383" s="191"/>
      <c r="AE383" s="187" t="e">
        <v>#N/A</v>
      </c>
      <c r="AF383" s="77" t="s">
        <v>2502</v>
      </c>
      <c r="AG383" s="81"/>
      <c r="AH383" s="99"/>
    </row>
    <row r="384" spans="1:34" s="51" customFormat="1" ht="45" customHeight="1" x14ac:dyDescent="0.15">
      <c r="A384" s="92"/>
      <c r="B384" s="58" t="s">
        <v>930</v>
      </c>
      <c r="C384" s="43">
        <v>379</v>
      </c>
      <c r="D384" s="137" t="s">
        <v>3256</v>
      </c>
      <c r="E384" s="45" t="s">
        <v>3252</v>
      </c>
      <c r="F384" s="46" t="s">
        <v>3253</v>
      </c>
      <c r="G384" s="144"/>
      <c r="H384" s="135"/>
      <c r="I384" s="146"/>
      <c r="J384" s="48"/>
      <c r="K384" s="140" t="s">
        <v>3254</v>
      </c>
      <c r="L384" s="135"/>
      <c r="M384" s="150"/>
      <c r="N384" s="49"/>
      <c r="O384" s="151"/>
      <c r="P384" s="50"/>
      <c r="Q384" s="149"/>
      <c r="R384" s="143"/>
      <c r="S384" s="45"/>
      <c r="T384" s="45" t="s">
        <v>3255</v>
      </c>
      <c r="U384" s="45" t="s">
        <v>3425</v>
      </c>
      <c r="V384" s="177" t="s">
        <v>2535</v>
      </c>
      <c r="W384" s="183">
        <v>8049615.364705883</v>
      </c>
      <c r="X384" s="184"/>
      <c r="Y384" s="179"/>
      <c r="Z384" s="76" t="e">
        <v>#DIV/0!</v>
      </c>
      <c r="AA384" s="76" t="e">
        <v>#DIV/0!</v>
      </c>
      <c r="AB384" s="50"/>
      <c r="AC384" s="185">
        <f t="shared" si="11"/>
        <v>0</v>
      </c>
      <c r="AD384" s="191"/>
      <c r="AE384" s="187" t="e">
        <v>#N/A</v>
      </c>
      <c r="AF384" s="77" t="s">
        <v>2502</v>
      </c>
      <c r="AG384" s="81"/>
      <c r="AH384" s="99"/>
    </row>
    <row r="385" spans="1:34" s="111" customFormat="1" ht="45" customHeight="1" x14ac:dyDescent="0.15">
      <c r="B385" s="58" t="s">
        <v>930</v>
      </c>
      <c r="C385" s="43">
        <v>380</v>
      </c>
      <c r="D385" s="137" t="s">
        <v>3257</v>
      </c>
      <c r="E385" s="45" t="s">
        <v>111</v>
      </c>
      <c r="F385" s="46" t="s">
        <v>257</v>
      </c>
      <c r="G385" s="144" t="s">
        <v>122</v>
      </c>
      <c r="H385" s="135">
        <v>1967</v>
      </c>
      <c r="I385" s="146">
        <v>1967</v>
      </c>
      <c r="J385" s="48"/>
      <c r="K385" s="140" t="s">
        <v>44</v>
      </c>
      <c r="L385" s="135">
        <v>1</v>
      </c>
      <c r="M385" s="141"/>
      <c r="N385" s="142" t="s">
        <v>123</v>
      </c>
      <c r="O385" s="142"/>
      <c r="P385" s="50"/>
      <c r="Q385" s="149"/>
      <c r="R385" s="143"/>
      <c r="S385" s="45" t="s">
        <v>3392</v>
      </c>
      <c r="T385" s="45" t="s">
        <v>3258</v>
      </c>
      <c r="U385" s="45" t="s">
        <v>3425</v>
      </c>
      <c r="V385" s="177" t="s">
        <v>3100</v>
      </c>
      <c r="W385" s="183">
        <v>8158515.364705883</v>
      </c>
      <c r="X385" s="184"/>
      <c r="Y385" s="179"/>
      <c r="Z385" s="76"/>
      <c r="AA385" s="76"/>
      <c r="AB385" s="50"/>
      <c r="AC385" s="185">
        <f t="shared" si="11"/>
        <v>0</v>
      </c>
      <c r="AD385" s="191"/>
      <c r="AE385" s="187" t="e">
        <v>#N/A</v>
      </c>
      <c r="AF385" s="77"/>
      <c r="AG385" s="112"/>
      <c r="AH385" s="113"/>
    </row>
    <row r="386" spans="1:34" ht="45" customHeight="1" x14ac:dyDescent="0.15">
      <c r="A386" s="92"/>
      <c r="B386" s="58" t="s">
        <v>930</v>
      </c>
      <c r="C386" s="43">
        <v>381</v>
      </c>
      <c r="D386" s="137" t="s">
        <v>3259</v>
      </c>
      <c r="E386" s="45" t="s">
        <v>111</v>
      </c>
      <c r="F386" s="46" t="s">
        <v>728</v>
      </c>
      <c r="G386" s="144" t="s">
        <v>122</v>
      </c>
      <c r="H386" s="135">
        <v>2005</v>
      </c>
      <c r="I386" s="146">
        <v>2005</v>
      </c>
      <c r="J386" s="48">
        <v>147.4</v>
      </c>
      <c r="K386" s="140" t="s">
        <v>44</v>
      </c>
      <c r="L386" s="135">
        <v>1</v>
      </c>
      <c r="M386" s="145"/>
      <c r="N386" s="49" t="s">
        <v>123</v>
      </c>
      <c r="O386" s="142"/>
      <c r="P386" s="50">
        <v>66739.866789049411</v>
      </c>
      <c r="Q386" s="149"/>
      <c r="R386" s="143"/>
      <c r="S386" s="45"/>
      <c r="T386" s="45" t="s">
        <v>3260</v>
      </c>
      <c r="U386" s="45" t="s">
        <v>3425</v>
      </c>
      <c r="V386" s="177" t="s">
        <v>2041</v>
      </c>
      <c r="W386" s="183">
        <v>9837456.364705883</v>
      </c>
      <c r="X386" s="184">
        <f t="shared" si="10"/>
        <v>66739.866789049411</v>
      </c>
      <c r="Y386" s="179"/>
      <c r="Z386" s="76">
        <v>63418.171751214599</v>
      </c>
      <c r="AA386" s="76">
        <v>55029.622342831295</v>
      </c>
      <c r="AB386" s="50">
        <v>57570.546040705565</v>
      </c>
      <c r="AC386" s="185">
        <f t="shared" si="11"/>
        <v>66739.866789049411</v>
      </c>
      <c r="AD386" s="191"/>
      <c r="AE386" s="187" t="e">
        <v>#N/A</v>
      </c>
      <c r="AF386" s="77"/>
      <c r="AH386" s="99"/>
    </row>
    <row r="387" spans="1:34" ht="45" customHeight="1" x14ac:dyDescent="0.15">
      <c r="A387" s="92"/>
      <c r="B387" s="58" t="s">
        <v>930</v>
      </c>
      <c r="C387" s="43">
        <v>382</v>
      </c>
      <c r="D387" s="137" t="s">
        <v>3261</v>
      </c>
      <c r="E387" s="45" t="s">
        <v>111</v>
      </c>
      <c r="F387" s="46" t="s">
        <v>728</v>
      </c>
      <c r="G387" s="144" t="s">
        <v>3262</v>
      </c>
      <c r="H387" s="135">
        <v>2016</v>
      </c>
      <c r="I387" s="146">
        <v>2016</v>
      </c>
      <c r="J387" s="48">
        <v>94.32</v>
      </c>
      <c r="K387" s="164" t="s">
        <v>3263</v>
      </c>
      <c r="L387" s="135">
        <v>1</v>
      </c>
      <c r="M387" s="141"/>
      <c r="N387" s="142" t="s">
        <v>3244</v>
      </c>
      <c r="O387" s="142"/>
      <c r="P387" s="50">
        <v>93374.728209349909</v>
      </c>
      <c r="Q387" s="149"/>
      <c r="R387" s="143"/>
      <c r="S387" s="45" t="s">
        <v>3393</v>
      </c>
      <c r="T387" s="45" t="s">
        <v>3260</v>
      </c>
      <c r="U387" s="45" t="s">
        <v>3425</v>
      </c>
      <c r="V387" s="177" t="s">
        <v>2042</v>
      </c>
      <c r="W387" s="183">
        <v>8807104.364705883</v>
      </c>
      <c r="X387" s="184">
        <f t="shared" si="10"/>
        <v>93374.728209349909</v>
      </c>
      <c r="Y387" s="179"/>
      <c r="Z387" s="76">
        <v>0</v>
      </c>
      <c r="AA387" s="76" t="e">
        <v>#DIV/0!</v>
      </c>
      <c r="AB387" s="50" t="e">
        <v>#DIV/0!</v>
      </c>
      <c r="AC387" s="185">
        <f t="shared" si="11"/>
        <v>93374.728209349909</v>
      </c>
      <c r="AD387" s="191"/>
      <c r="AE387" s="187" t="e">
        <v>#N/A</v>
      </c>
      <c r="AF387" s="77"/>
      <c r="AH387" s="99"/>
    </row>
    <row r="388" spans="1:34" s="51" customFormat="1" ht="45" customHeight="1" x14ac:dyDescent="0.15">
      <c r="A388" s="92"/>
      <c r="B388" s="58" t="s">
        <v>1627</v>
      </c>
      <c r="C388" s="43">
        <v>383</v>
      </c>
      <c r="D388" s="137" t="s">
        <v>3264</v>
      </c>
      <c r="E388" s="45" t="s">
        <v>3265</v>
      </c>
      <c r="F388" s="46" t="s">
        <v>728</v>
      </c>
      <c r="G388" s="144" t="s">
        <v>3266</v>
      </c>
      <c r="H388" s="135">
        <v>2016</v>
      </c>
      <c r="I388" s="146">
        <v>2016</v>
      </c>
      <c r="J388" s="48">
        <v>94.32</v>
      </c>
      <c r="K388" s="164" t="s">
        <v>3263</v>
      </c>
      <c r="L388" s="135">
        <v>1</v>
      </c>
      <c r="M388" s="141"/>
      <c r="N388" s="142" t="s">
        <v>3244</v>
      </c>
      <c r="O388" s="142"/>
      <c r="P388" s="50">
        <v>93592.614129621332</v>
      </c>
      <c r="Q388" s="149"/>
      <c r="R388" s="143"/>
      <c r="S388" s="45" t="s">
        <v>3393</v>
      </c>
      <c r="T388" s="45" t="s">
        <v>932</v>
      </c>
      <c r="U388" s="45" t="s">
        <v>3425</v>
      </c>
      <c r="V388" s="177" t="s">
        <v>2043</v>
      </c>
      <c r="W388" s="183">
        <v>8827655.364705883</v>
      </c>
      <c r="X388" s="184">
        <f t="shared" si="10"/>
        <v>93592.614129621332</v>
      </c>
      <c r="Y388" s="179"/>
      <c r="Z388" s="76">
        <v>0</v>
      </c>
      <c r="AA388" s="76" t="e">
        <v>#DIV/0!</v>
      </c>
      <c r="AB388" s="50" t="e">
        <v>#DIV/0!</v>
      </c>
      <c r="AC388" s="185">
        <f t="shared" si="11"/>
        <v>93592.614129621332</v>
      </c>
      <c r="AD388" s="191"/>
      <c r="AE388" s="187" t="e">
        <v>#N/A</v>
      </c>
      <c r="AF388" s="77"/>
      <c r="AG388" s="81"/>
      <c r="AH388" s="99"/>
    </row>
    <row r="389" spans="1:34" s="51" customFormat="1" ht="45" customHeight="1" x14ac:dyDescent="0.15">
      <c r="A389" s="92"/>
      <c r="B389" s="58" t="s">
        <v>1627</v>
      </c>
      <c r="C389" s="43">
        <v>384</v>
      </c>
      <c r="D389" s="137" t="s">
        <v>3267</v>
      </c>
      <c r="E389" s="45" t="s">
        <v>3265</v>
      </c>
      <c r="F389" s="46" t="s">
        <v>3268</v>
      </c>
      <c r="G389" s="144"/>
      <c r="H389" s="135"/>
      <c r="I389" s="146"/>
      <c r="J389" s="48"/>
      <c r="K389" s="164" t="s">
        <v>3254</v>
      </c>
      <c r="L389" s="135"/>
      <c r="M389" s="141"/>
      <c r="N389" s="142"/>
      <c r="O389" s="142"/>
      <c r="P389" s="50"/>
      <c r="Q389" s="149"/>
      <c r="R389" s="143"/>
      <c r="S389" s="45"/>
      <c r="T389" s="45" t="s">
        <v>3269</v>
      </c>
      <c r="U389" s="45" t="s">
        <v>3425</v>
      </c>
      <c r="V389" s="177" t="s">
        <v>3377</v>
      </c>
      <c r="W389" s="183">
        <v>7922129.364705883</v>
      </c>
      <c r="X389" s="184"/>
      <c r="Y389" s="179"/>
      <c r="Z389" s="76"/>
      <c r="AA389" s="76"/>
      <c r="AB389" s="50"/>
      <c r="AC389" s="185">
        <f t="shared" si="11"/>
        <v>0</v>
      </c>
      <c r="AD389" s="191"/>
      <c r="AE389" s="187"/>
      <c r="AF389" s="77"/>
      <c r="AG389" s="81"/>
      <c r="AH389" s="99"/>
    </row>
    <row r="390" spans="1:34" s="51" customFormat="1" ht="45" customHeight="1" x14ac:dyDescent="0.15">
      <c r="A390" s="92"/>
      <c r="B390" s="58" t="s">
        <v>1624</v>
      </c>
      <c r="C390" s="43">
        <v>385</v>
      </c>
      <c r="D390" s="137" t="s">
        <v>3270</v>
      </c>
      <c r="E390" s="45" t="s">
        <v>3265</v>
      </c>
      <c r="F390" s="46" t="s">
        <v>1628</v>
      </c>
      <c r="G390" s="144" t="s">
        <v>95</v>
      </c>
      <c r="H390" s="135">
        <v>1992</v>
      </c>
      <c r="I390" s="146">
        <v>1992</v>
      </c>
      <c r="J390" s="48">
        <v>63</v>
      </c>
      <c r="K390" s="140" t="s">
        <v>44</v>
      </c>
      <c r="L390" s="135">
        <v>3</v>
      </c>
      <c r="M390" s="145"/>
      <c r="N390" s="49" t="s">
        <v>97</v>
      </c>
      <c r="O390" s="142" t="s">
        <v>97</v>
      </c>
      <c r="P390" s="50">
        <v>132915.06928104575</v>
      </c>
      <c r="Q390" s="149"/>
      <c r="R390" s="143"/>
      <c r="S390" s="45" t="s">
        <v>3394</v>
      </c>
      <c r="T390" s="45" t="s">
        <v>3271</v>
      </c>
      <c r="U390" s="45" t="s">
        <v>3425</v>
      </c>
      <c r="V390" s="177" t="s">
        <v>2054</v>
      </c>
      <c r="W390" s="183">
        <v>8373649.364705883</v>
      </c>
      <c r="X390" s="184">
        <f t="shared" si="10"/>
        <v>132915.06928104575</v>
      </c>
      <c r="Y390" s="179"/>
      <c r="Z390" s="76">
        <v>16608.317460317459</v>
      </c>
      <c r="AA390" s="76">
        <v>9489.8571428571431</v>
      </c>
      <c r="AB390" s="50">
        <v>113737.57631257632</v>
      </c>
      <c r="AC390" s="185">
        <f t="shared" si="11"/>
        <v>132915.06928104575</v>
      </c>
      <c r="AD390" s="191"/>
      <c r="AE390" s="187" t="e">
        <v>#N/A</v>
      </c>
      <c r="AF390" s="77" t="s">
        <v>1622</v>
      </c>
      <c r="AG390" s="81"/>
      <c r="AH390" s="99"/>
    </row>
    <row r="391" spans="1:34" s="51" customFormat="1" ht="45" customHeight="1" x14ac:dyDescent="0.15">
      <c r="A391" s="92"/>
      <c r="B391" s="58" t="s">
        <v>1624</v>
      </c>
      <c r="C391" s="43">
        <v>386</v>
      </c>
      <c r="D391" s="137" t="s">
        <v>3272</v>
      </c>
      <c r="E391" s="45" t="s">
        <v>3265</v>
      </c>
      <c r="F391" s="46" t="s">
        <v>1628</v>
      </c>
      <c r="G391" s="144" t="s">
        <v>95</v>
      </c>
      <c r="H391" s="135">
        <v>1992</v>
      </c>
      <c r="I391" s="146">
        <v>1992</v>
      </c>
      <c r="J391" s="48">
        <v>63</v>
      </c>
      <c r="K391" s="140" t="s">
        <v>44</v>
      </c>
      <c r="L391" s="135">
        <v>3</v>
      </c>
      <c r="M391" s="145"/>
      <c r="N391" s="49" t="s">
        <v>97</v>
      </c>
      <c r="O391" s="142" t="s">
        <v>97</v>
      </c>
      <c r="P391" s="50">
        <v>132915.06928104575</v>
      </c>
      <c r="Q391" s="149"/>
      <c r="R391" s="143"/>
      <c r="S391" s="45" t="s">
        <v>3394</v>
      </c>
      <c r="T391" s="45" t="s">
        <v>3271</v>
      </c>
      <c r="U391" s="45" t="s">
        <v>3425</v>
      </c>
      <c r="V391" s="177" t="s">
        <v>2055</v>
      </c>
      <c r="W391" s="183">
        <v>8373649.364705883</v>
      </c>
      <c r="X391" s="184">
        <f t="shared" ref="X391:X454" si="12">W391/J391</f>
        <v>132915.06928104575</v>
      </c>
      <c r="Y391" s="179"/>
      <c r="Z391" s="76">
        <v>16608.317460317459</v>
      </c>
      <c r="AA391" s="76">
        <v>9489.8571428571431</v>
      </c>
      <c r="AB391" s="50">
        <v>113645.40170940172</v>
      </c>
      <c r="AC391" s="185">
        <f t="shared" ref="AC391:AC454" si="13">P391-Y391</f>
        <v>132915.06928104575</v>
      </c>
      <c r="AD391" s="191"/>
      <c r="AE391" s="187" t="e">
        <v>#N/A</v>
      </c>
      <c r="AF391" s="77" t="s">
        <v>1622</v>
      </c>
      <c r="AG391" s="81"/>
      <c r="AH391" s="99"/>
    </row>
    <row r="392" spans="1:34" s="111" customFormat="1" ht="45" customHeight="1" x14ac:dyDescent="0.15">
      <c r="B392" s="58" t="s">
        <v>930</v>
      </c>
      <c r="C392" s="43">
        <v>387</v>
      </c>
      <c r="D392" s="137" t="s">
        <v>3273</v>
      </c>
      <c r="E392" s="45" t="s">
        <v>111</v>
      </c>
      <c r="F392" s="46" t="s">
        <v>1628</v>
      </c>
      <c r="G392" s="144" t="s">
        <v>95</v>
      </c>
      <c r="H392" s="135">
        <v>1992</v>
      </c>
      <c r="I392" s="146">
        <v>1992</v>
      </c>
      <c r="J392" s="48">
        <v>63</v>
      </c>
      <c r="K392" s="140" t="s">
        <v>44</v>
      </c>
      <c r="L392" s="135">
        <v>3</v>
      </c>
      <c r="M392" s="145"/>
      <c r="N392" s="49" t="s">
        <v>97</v>
      </c>
      <c r="O392" s="142" t="s">
        <v>97</v>
      </c>
      <c r="P392" s="50">
        <v>130378.38674136323</v>
      </c>
      <c r="Q392" s="149"/>
      <c r="R392" s="143"/>
      <c r="S392" s="45" t="s">
        <v>3394</v>
      </c>
      <c r="T392" s="45" t="s">
        <v>3271</v>
      </c>
      <c r="U392" s="45" t="s">
        <v>3425</v>
      </c>
      <c r="V392" s="177" t="s">
        <v>3099</v>
      </c>
      <c r="W392" s="183">
        <v>8213838.364705883</v>
      </c>
      <c r="X392" s="184">
        <f t="shared" si="12"/>
        <v>130378.38674136323</v>
      </c>
      <c r="Y392" s="179"/>
      <c r="Z392" s="76" t="e">
        <v>#VALUE!</v>
      </c>
      <c r="AA392" s="76" t="s">
        <v>3109</v>
      </c>
      <c r="AB392" s="76" t="s">
        <v>3109</v>
      </c>
      <c r="AC392" s="185">
        <f t="shared" si="13"/>
        <v>130378.38674136323</v>
      </c>
      <c r="AD392" s="191"/>
      <c r="AE392" s="187" t="e">
        <v>#N/A</v>
      </c>
      <c r="AF392" s="77"/>
      <c r="AG392" s="112"/>
      <c r="AH392" s="113"/>
    </row>
    <row r="393" spans="1:34" ht="45" customHeight="1" x14ac:dyDescent="0.15">
      <c r="A393" s="92"/>
      <c r="B393" s="58" t="s">
        <v>930</v>
      </c>
      <c r="C393" s="43">
        <v>388</v>
      </c>
      <c r="D393" s="137" t="s">
        <v>3274</v>
      </c>
      <c r="E393" s="45" t="s">
        <v>103</v>
      </c>
      <c r="F393" s="46" t="s">
        <v>805</v>
      </c>
      <c r="G393" s="144" t="s">
        <v>95</v>
      </c>
      <c r="H393" s="135">
        <v>1984</v>
      </c>
      <c r="I393" s="146">
        <v>1984</v>
      </c>
      <c r="J393" s="48">
        <v>63</v>
      </c>
      <c r="K393" s="140" t="s">
        <v>44</v>
      </c>
      <c r="L393" s="135">
        <v>3</v>
      </c>
      <c r="M393" s="145"/>
      <c r="N393" s="49" t="s">
        <v>97</v>
      </c>
      <c r="O393" s="142" t="s">
        <v>97</v>
      </c>
      <c r="P393" s="50">
        <v>130671.73594771243</v>
      </c>
      <c r="Q393" s="149"/>
      <c r="R393" s="143"/>
      <c r="S393" s="45" t="s">
        <v>3395</v>
      </c>
      <c r="T393" s="45" t="s">
        <v>3275</v>
      </c>
      <c r="U393" s="45" t="s">
        <v>3425</v>
      </c>
      <c r="V393" s="177" t="s">
        <v>2044</v>
      </c>
      <c r="W393" s="183">
        <v>8232319.364705883</v>
      </c>
      <c r="X393" s="184">
        <f t="shared" si="12"/>
        <v>130671.73594771243</v>
      </c>
      <c r="Y393" s="179"/>
      <c r="Z393" s="76">
        <v>124170.10326670416</v>
      </c>
      <c r="AA393" s="76">
        <v>108796.69307976756</v>
      </c>
      <c r="AB393" s="50">
        <v>111448.72403169572</v>
      </c>
      <c r="AC393" s="185">
        <f t="shared" si="13"/>
        <v>130671.73594771243</v>
      </c>
      <c r="AD393" s="191"/>
      <c r="AE393" s="187" t="e">
        <v>#N/A</v>
      </c>
      <c r="AF393" s="77" t="e">
        <f>VLOOKUP(V393,#REF!,15,FALSE)</f>
        <v>#REF!</v>
      </c>
      <c r="AH393" s="99"/>
    </row>
    <row r="394" spans="1:34" ht="45" customHeight="1" x14ac:dyDescent="0.15">
      <c r="A394" s="92"/>
      <c r="B394" s="58" t="s">
        <v>930</v>
      </c>
      <c r="C394" s="43">
        <v>389</v>
      </c>
      <c r="D394" s="137" t="s">
        <v>3276</v>
      </c>
      <c r="E394" s="45" t="s">
        <v>103</v>
      </c>
      <c r="F394" s="46" t="s">
        <v>805</v>
      </c>
      <c r="G394" s="144" t="s">
        <v>95</v>
      </c>
      <c r="H394" s="135">
        <v>1984</v>
      </c>
      <c r="I394" s="146">
        <v>1984</v>
      </c>
      <c r="J394" s="48">
        <v>63</v>
      </c>
      <c r="K394" s="140" t="s">
        <v>44</v>
      </c>
      <c r="L394" s="135">
        <v>3</v>
      </c>
      <c r="M394" s="145"/>
      <c r="N394" s="49" t="s">
        <v>97</v>
      </c>
      <c r="O394" s="142" t="s">
        <v>97</v>
      </c>
      <c r="P394" s="50">
        <v>130671.73594771243</v>
      </c>
      <c r="Q394" s="149"/>
      <c r="R394" s="143"/>
      <c r="S394" s="45" t="s">
        <v>3395</v>
      </c>
      <c r="T394" s="45" t="s">
        <v>3275</v>
      </c>
      <c r="U394" s="45" t="s">
        <v>3425</v>
      </c>
      <c r="V394" s="177" t="s">
        <v>2045</v>
      </c>
      <c r="W394" s="183">
        <v>8232319.364705883</v>
      </c>
      <c r="X394" s="184">
        <f t="shared" si="12"/>
        <v>130671.73594771243</v>
      </c>
      <c r="Y394" s="179"/>
      <c r="Z394" s="76">
        <v>124170.10326670416</v>
      </c>
      <c r="AA394" s="76">
        <v>108685.44109878498</v>
      </c>
      <c r="AB394" s="50">
        <v>111243.33575911251</v>
      </c>
      <c r="AC394" s="185">
        <f t="shared" si="13"/>
        <v>130671.73594771243</v>
      </c>
      <c r="AD394" s="191"/>
      <c r="AE394" s="187" t="e">
        <v>#N/A</v>
      </c>
      <c r="AF394" s="77" t="e">
        <f>VLOOKUP(V394,#REF!,15,FALSE)</f>
        <v>#REF!</v>
      </c>
      <c r="AH394" s="99"/>
    </row>
    <row r="395" spans="1:34" ht="45" customHeight="1" x14ac:dyDescent="0.15">
      <c r="A395" s="92"/>
      <c r="B395" s="58" t="s">
        <v>930</v>
      </c>
      <c r="C395" s="43">
        <v>390</v>
      </c>
      <c r="D395" s="137" t="s">
        <v>3277</v>
      </c>
      <c r="E395" s="45" t="s">
        <v>107</v>
      </c>
      <c r="F395" s="46" t="s">
        <v>694</v>
      </c>
      <c r="G395" s="144" t="s">
        <v>105</v>
      </c>
      <c r="H395" s="135">
        <v>2007</v>
      </c>
      <c r="I395" s="146">
        <v>2007</v>
      </c>
      <c r="J395" s="48">
        <v>147.69999999999999</v>
      </c>
      <c r="K395" s="140" t="s">
        <v>44</v>
      </c>
      <c r="L395" s="135">
        <v>1</v>
      </c>
      <c r="M395" s="145"/>
      <c r="N395" s="49" t="s">
        <v>123</v>
      </c>
      <c r="O395" s="142"/>
      <c r="P395" s="50">
        <v>61360.591501055409</v>
      </c>
      <c r="Q395" s="149"/>
      <c r="R395" s="143"/>
      <c r="S395" s="45"/>
      <c r="T395" s="45" t="s">
        <v>3278</v>
      </c>
      <c r="U395" s="45" t="s">
        <v>3425</v>
      </c>
      <c r="V395" s="177" t="s">
        <v>2046</v>
      </c>
      <c r="W395" s="183">
        <v>9062959.364705883</v>
      </c>
      <c r="X395" s="184">
        <f t="shared" si="12"/>
        <v>61360.591501055409</v>
      </c>
      <c r="Y395" s="179"/>
      <c r="Z395" s="76">
        <v>58871.371131543892</v>
      </c>
      <c r="AA395" s="76">
        <v>50753.062514105171</v>
      </c>
      <c r="AB395" s="50">
        <v>52218.378377792826</v>
      </c>
      <c r="AC395" s="185">
        <f t="shared" si="13"/>
        <v>61360.591501055409</v>
      </c>
      <c r="AD395" s="191"/>
      <c r="AE395" s="187" t="e">
        <v>#N/A</v>
      </c>
      <c r="AF395" s="77"/>
      <c r="AH395" s="99"/>
    </row>
    <row r="396" spans="1:34" s="111" customFormat="1" ht="45" customHeight="1" x14ac:dyDescent="0.15">
      <c r="B396" s="58" t="s">
        <v>930</v>
      </c>
      <c r="C396" s="43">
        <v>391</v>
      </c>
      <c r="D396" s="137" t="s">
        <v>3279</v>
      </c>
      <c r="E396" s="45" t="s">
        <v>107</v>
      </c>
      <c r="F396" s="46" t="s">
        <v>694</v>
      </c>
      <c r="G396" s="144" t="s">
        <v>95</v>
      </c>
      <c r="H396" s="135">
        <v>1977</v>
      </c>
      <c r="I396" s="146">
        <v>1972</v>
      </c>
      <c r="J396" s="48">
        <v>63</v>
      </c>
      <c r="K396" s="140" t="s">
        <v>44</v>
      </c>
      <c r="L396" s="135">
        <v>3</v>
      </c>
      <c r="M396" s="145"/>
      <c r="N396" s="49" t="s">
        <v>97</v>
      </c>
      <c r="O396" s="142" t="s">
        <v>97</v>
      </c>
      <c r="P396" s="50">
        <v>126643.59309056957</v>
      </c>
      <c r="Q396" s="149"/>
      <c r="R396" s="143"/>
      <c r="S396" s="45" t="s">
        <v>3396</v>
      </c>
      <c r="T396" s="45" t="s">
        <v>3278</v>
      </c>
      <c r="U396" s="45" t="s">
        <v>3425</v>
      </c>
      <c r="V396" s="177" t="s">
        <v>3097</v>
      </c>
      <c r="W396" s="183">
        <v>7978546.364705883</v>
      </c>
      <c r="X396" s="184">
        <f t="shared" si="12"/>
        <v>126643.59309056957</v>
      </c>
      <c r="Y396" s="179"/>
      <c r="Z396" s="76"/>
      <c r="AA396" s="76"/>
      <c r="AB396" s="50"/>
      <c r="AC396" s="185">
        <f t="shared" si="13"/>
        <v>126643.59309056957</v>
      </c>
      <c r="AD396" s="191"/>
      <c r="AE396" s="187" t="e">
        <v>#N/A</v>
      </c>
      <c r="AF396" s="77"/>
      <c r="AG396" s="112"/>
      <c r="AH396" s="113"/>
    </row>
    <row r="397" spans="1:34" ht="45" customHeight="1" x14ac:dyDescent="0.15">
      <c r="A397" s="92"/>
      <c r="B397" s="58" t="s">
        <v>930</v>
      </c>
      <c r="C397" s="43">
        <v>392</v>
      </c>
      <c r="D397" s="137" t="s">
        <v>934</v>
      </c>
      <c r="E397" s="45" t="s">
        <v>141</v>
      </c>
      <c r="F397" s="46" t="s">
        <v>826</v>
      </c>
      <c r="G397" s="144" t="s">
        <v>105</v>
      </c>
      <c r="H397" s="135">
        <v>2008</v>
      </c>
      <c r="I397" s="146">
        <v>2008</v>
      </c>
      <c r="J397" s="48">
        <v>147.69</v>
      </c>
      <c r="K397" s="140" t="s">
        <v>44</v>
      </c>
      <c r="L397" s="135">
        <v>1</v>
      </c>
      <c r="M397" s="145"/>
      <c r="N397" s="49" t="s">
        <v>123</v>
      </c>
      <c r="O397" s="142"/>
      <c r="P397" s="50">
        <v>74783.196998482512</v>
      </c>
      <c r="Q397" s="149"/>
      <c r="R397" s="143"/>
      <c r="S397" s="45"/>
      <c r="T397" s="45" t="s">
        <v>3280</v>
      </c>
      <c r="U397" s="45" t="s">
        <v>3425</v>
      </c>
      <c r="V397" s="177" t="s">
        <v>2047</v>
      </c>
      <c r="W397" s="183">
        <v>11044730.364705883</v>
      </c>
      <c r="X397" s="184">
        <f t="shared" si="12"/>
        <v>74783.196998482512</v>
      </c>
      <c r="Y397" s="179">
        <v>58383.06588123773</v>
      </c>
      <c r="Z397" s="76">
        <v>59562.038838980516</v>
      </c>
      <c r="AA397" s="76">
        <v>50021.290089602095</v>
      </c>
      <c r="AB397" s="50">
        <v>52292.203171507885</v>
      </c>
      <c r="AC397" s="185">
        <f t="shared" si="13"/>
        <v>16400.131117244782</v>
      </c>
      <c r="AD397" s="191"/>
      <c r="AE397" s="187" t="e">
        <v>#N/A</v>
      </c>
      <c r="AF397" s="77"/>
      <c r="AH397" s="99"/>
    </row>
    <row r="398" spans="1:34" ht="45" customHeight="1" x14ac:dyDescent="0.15">
      <c r="A398" s="92"/>
      <c r="B398" s="58" t="s">
        <v>930</v>
      </c>
      <c r="C398" s="43">
        <v>393</v>
      </c>
      <c r="D398" s="137" t="s">
        <v>3281</v>
      </c>
      <c r="E398" s="45" t="s">
        <v>107</v>
      </c>
      <c r="F398" s="46" t="s">
        <v>2990</v>
      </c>
      <c r="G398" s="144" t="s">
        <v>95</v>
      </c>
      <c r="H398" s="135">
        <v>1958</v>
      </c>
      <c r="I398" s="146">
        <v>1958</v>
      </c>
      <c r="J398" s="48">
        <v>108</v>
      </c>
      <c r="K398" s="140" t="s">
        <v>44</v>
      </c>
      <c r="L398" s="135">
        <v>4</v>
      </c>
      <c r="M398" s="145"/>
      <c r="N398" s="49" t="s">
        <v>3178</v>
      </c>
      <c r="O398" s="142" t="s">
        <v>97</v>
      </c>
      <c r="P398" s="50">
        <v>78202.49411764706</v>
      </c>
      <c r="Q398" s="149"/>
      <c r="R398" s="143"/>
      <c r="S398" s="45" t="s">
        <v>3282</v>
      </c>
      <c r="T398" s="45" t="s">
        <v>3283</v>
      </c>
      <c r="U398" s="45" t="s">
        <v>3425</v>
      </c>
      <c r="V398" s="177" t="s">
        <v>2048</v>
      </c>
      <c r="W398" s="183">
        <v>8445869.364705883</v>
      </c>
      <c r="X398" s="184">
        <f t="shared" si="12"/>
        <v>78202.49411764706</v>
      </c>
      <c r="Y398" s="179">
        <v>76966.898148148146</v>
      </c>
      <c r="Z398" s="76">
        <v>72892.606630824375</v>
      </c>
      <c r="AA398" s="76">
        <v>62909.243827160491</v>
      </c>
      <c r="AB398" s="50">
        <v>65453.985985185187</v>
      </c>
      <c r="AC398" s="185">
        <f t="shared" si="13"/>
        <v>1235.5959694989142</v>
      </c>
      <c r="AD398" s="191"/>
      <c r="AE398" s="187" t="e">
        <v>#N/A</v>
      </c>
      <c r="AF398" s="77" t="s">
        <v>2982</v>
      </c>
      <c r="AH398" s="99"/>
    </row>
    <row r="399" spans="1:34" ht="45" customHeight="1" x14ac:dyDescent="0.15">
      <c r="A399" s="92"/>
      <c r="B399" s="58" t="s">
        <v>930</v>
      </c>
      <c r="C399" s="43">
        <v>394</v>
      </c>
      <c r="D399" s="137" t="s">
        <v>3284</v>
      </c>
      <c r="E399" s="45" t="s">
        <v>115</v>
      </c>
      <c r="F399" s="46" t="s">
        <v>772</v>
      </c>
      <c r="G399" s="144" t="s">
        <v>3266</v>
      </c>
      <c r="H399" s="135">
        <v>2016</v>
      </c>
      <c r="I399" s="146">
        <v>2016</v>
      </c>
      <c r="J399" s="48">
        <v>94.55</v>
      </c>
      <c r="K399" s="164" t="s">
        <v>3263</v>
      </c>
      <c r="L399" s="135">
        <v>1</v>
      </c>
      <c r="M399" s="141"/>
      <c r="N399" s="49" t="s">
        <v>123</v>
      </c>
      <c r="O399" s="142"/>
      <c r="P399" s="165">
        <v>96310.601424705266</v>
      </c>
      <c r="Q399" s="149"/>
      <c r="R399" s="143"/>
      <c r="S399" s="45" t="s">
        <v>3397</v>
      </c>
      <c r="T399" s="45" t="s">
        <v>3285</v>
      </c>
      <c r="U399" s="45" t="s">
        <v>3425</v>
      </c>
      <c r="V399" s="177" t="s">
        <v>2049</v>
      </c>
      <c r="W399" s="183">
        <v>9106167.364705883</v>
      </c>
      <c r="X399" s="184">
        <f t="shared" si="12"/>
        <v>96310.601424705266</v>
      </c>
      <c r="Y399" s="179"/>
      <c r="Z399" s="76">
        <v>0</v>
      </c>
      <c r="AA399" s="76" t="e">
        <v>#DIV/0!</v>
      </c>
      <c r="AB399" s="50" t="e">
        <v>#DIV/0!</v>
      </c>
      <c r="AC399" s="185">
        <f t="shared" si="13"/>
        <v>96310.601424705266</v>
      </c>
      <c r="AD399" s="191"/>
      <c r="AE399" s="187" t="e">
        <v>#N/A</v>
      </c>
      <c r="AF399" s="77" t="s">
        <v>2504</v>
      </c>
      <c r="AH399" s="99"/>
    </row>
    <row r="400" spans="1:34" s="51" customFormat="1" ht="45" customHeight="1" x14ac:dyDescent="0.15">
      <c r="A400" s="92"/>
      <c r="B400" s="58" t="s">
        <v>930</v>
      </c>
      <c r="C400" s="43">
        <v>395</v>
      </c>
      <c r="D400" s="137" t="s">
        <v>3286</v>
      </c>
      <c r="E400" s="45" t="s">
        <v>115</v>
      </c>
      <c r="F400" s="46" t="s">
        <v>772</v>
      </c>
      <c r="G400" s="144" t="s">
        <v>3266</v>
      </c>
      <c r="H400" s="135">
        <v>2016</v>
      </c>
      <c r="I400" s="146">
        <v>2016</v>
      </c>
      <c r="J400" s="48">
        <v>94.54</v>
      </c>
      <c r="K400" s="164" t="s">
        <v>3263</v>
      </c>
      <c r="L400" s="135">
        <v>1</v>
      </c>
      <c r="M400" s="141"/>
      <c r="N400" s="49" t="s">
        <v>123</v>
      </c>
      <c r="O400" s="142"/>
      <c r="P400" s="87">
        <v>97222.322452992201</v>
      </c>
      <c r="Q400" s="149"/>
      <c r="R400" s="143"/>
      <c r="S400" s="45" t="s">
        <v>3397</v>
      </c>
      <c r="T400" s="45" t="s">
        <v>3285</v>
      </c>
      <c r="U400" s="45" t="s">
        <v>3425</v>
      </c>
      <c r="V400" s="177" t="s">
        <v>2050</v>
      </c>
      <c r="W400" s="183">
        <v>9191398.364705883</v>
      </c>
      <c r="X400" s="184">
        <f t="shared" si="12"/>
        <v>97222.322452992201</v>
      </c>
      <c r="Y400" s="179"/>
      <c r="Z400" s="76">
        <v>0</v>
      </c>
      <c r="AA400" s="76" t="e">
        <v>#DIV/0!</v>
      </c>
      <c r="AB400" s="50" t="e">
        <v>#DIV/0!</v>
      </c>
      <c r="AC400" s="185">
        <f t="shared" si="13"/>
        <v>97222.322452992201</v>
      </c>
      <c r="AD400" s="191"/>
      <c r="AE400" s="187" t="e">
        <v>#N/A</v>
      </c>
      <c r="AF400" s="77" t="s">
        <v>2504</v>
      </c>
      <c r="AG400" s="81"/>
      <c r="AH400" s="99"/>
    </row>
    <row r="401" spans="1:34" ht="45" customHeight="1" x14ac:dyDescent="0.15">
      <c r="A401" s="92"/>
      <c r="B401" s="58" t="s">
        <v>930</v>
      </c>
      <c r="C401" s="43">
        <v>396</v>
      </c>
      <c r="D401" s="137" t="s">
        <v>3287</v>
      </c>
      <c r="E401" s="45" t="s">
        <v>141</v>
      </c>
      <c r="F401" s="46" t="s">
        <v>823</v>
      </c>
      <c r="G401" s="144" t="s">
        <v>105</v>
      </c>
      <c r="H401" s="135">
        <v>2010</v>
      </c>
      <c r="I401" s="146">
        <v>2010</v>
      </c>
      <c r="J401" s="48">
        <v>155.86000000000001</v>
      </c>
      <c r="K401" s="140" t="s">
        <v>44</v>
      </c>
      <c r="L401" s="135">
        <v>1</v>
      </c>
      <c r="M401" s="145"/>
      <c r="N401" s="49" t="s">
        <v>123</v>
      </c>
      <c r="O401" s="142"/>
      <c r="P401" s="50">
        <v>58044.78612027385</v>
      </c>
      <c r="Q401" s="149"/>
      <c r="R401" s="143"/>
      <c r="S401" s="45" t="s">
        <v>98</v>
      </c>
      <c r="T401" s="45" t="s">
        <v>3288</v>
      </c>
      <c r="U401" s="45" t="s">
        <v>3425</v>
      </c>
      <c r="V401" s="177" t="s">
        <v>2051</v>
      </c>
      <c r="W401" s="183">
        <v>9046860.364705883</v>
      </c>
      <c r="X401" s="184">
        <f t="shared" si="12"/>
        <v>58044.78612027385</v>
      </c>
      <c r="Y401" s="179"/>
      <c r="Z401" s="76">
        <v>55902.191172392086</v>
      </c>
      <c r="AA401" s="76">
        <v>47978.94477950297</v>
      </c>
      <c r="AB401" s="50">
        <v>50527.585566534064</v>
      </c>
      <c r="AC401" s="185">
        <f t="shared" si="13"/>
        <v>58044.78612027385</v>
      </c>
      <c r="AD401" s="191"/>
      <c r="AE401" s="187" t="e">
        <v>#N/A</v>
      </c>
      <c r="AF401" s="77" t="s">
        <v>2944</v>
      </c>
      <c r="AH401" s="99"/>
    </row>
    <row r="402" spans="1:34" ht="45" customHeight="1" x14ac:dyDescent="0.15">
      <c r="A402" s="92"/>
      <c r="B402" s="58" t="s">
        <v>930</v>
      </c>
      <c r="C402" s="43">
        <v>397</v>
      </c>
      <c r="D402" s="137" t="s">
        <v>3291</v>
      </c>
      <c r="E402" s="45" t="s">
        <v>141</v>
      </c>
      <c r="F402" s="46" t="s">
        <v>142</v>
      </c>
      <c r="G402" s="144" t="s">
        <v>95</v>
      </c>
      <c r="H402" s="135">
        <v>1988</v>
      </c>
      <c r="I402" s="139">
        <v>1988</v>
      </c>
      <c r="J402" s="48"/>
      <c r="K402" s="140" t="s">
        <v>44</v>
      </c>
      <c r="L402" s="135">
        <v>2</v>
      </c>
      <c r="M402" s="145"/>
      <c r="N402" s="49" t="s">
        <v>97</v>
      </c>
      <c r="O402" s="142" t="s">
        <v>97</v>
      </c>
      <c r="P402" s="50"/>
      <c r="Q402" s="149"/>
      <c r="R402" s="143"/>
      <c r="S402" s="45" t="s">
        <v>3398</v>
      </c>
      <c r="T402" s="45" t="s">
        <v>3292</v>
      </c>
      <c r="U402" s="45" t="s">
        <v>3425</v>
      </c>
      <c r="V402" s="177" t="s">
        <v>2938</v>
      </c>
      <c r="W402" s="183">
        <v>8320588.364705883</v>
      </c>
      <c r="X402" s="184"/>
      <c r="Y402" s="179"/>
      <c r="Z402" s="76" t="e">
        <v>#DIV/0!</v>
      </c>
      <c r="AA402" s="76"/>
      <c r="AB402" s="50"/>
      <c r="AC402" s="185">
        <f t="shared" si="13"/>
        <v>0</v>
      </c>
      <c r="AD402" s="191"/>
      <c r="AE402" s="187" t="e">
        <v>#N/A</v>
      </c>
      <c r="AF402" s="77" t="s">
        <v>2942</v>
      </c>
      <c r="AH402" s="99"/>
    </row>
    <row r="403" spans="1:34" ht="45" customHeight="1" x14ac:dyDescent="0.15">
      <c r="A403" s="92"/>
      <c r="B403" s="58" t="s">
        <v>930</v>
      </c>
      <c r="C403" s="43">
        <v>398</v>
      </c>
      <c r="D403" s="137" t="s">
        <v>3289</v>
      </c>
      <c r="E403" s="45" t="s">
        <v>141</v>
      </c>
      <c r="F403" s="46" t="s">
        <v>3290</v>
      </c>
      <c r="G403" s="144"/>
      <c r="H403" s="135"/>
      <c r="I403" s="146"/>
      <c r="J403" s="48"/>
      <c r="K403" s="140" t="s">
        <v>46</v>
      </c>
      <c r="L403" s="135"/>
      <c r="M403" s="145"/>
      <c r="N403" s="49" t="s">
        <v>61</v>
      </c>
      <c r="O403" s="135"/>
      <c r="P403" s="50"/>
      <c r="Q403" s="149"/>
      <c r="R403" s="143"/>
      <c r="S403" s="45"/>
      <c r="T403" s="45"/>
      <c r="U403" s="45" t="s">
        <v>3425</v>
      </c>
      <c r="V403" s="177" t="s">
        <v>3379</v>
      </c>
      <c r="W403" s="183">
        <v>8006622.364705883</v>
      </c>
      <c r="X403" s="184"/>
      <c r="Y403" s="179"/>
      <c r="Z403" s="76"/>
      <c r="AA403" s="76"/>
      <c r="AB403" s="50"/>
      <c r="AC403" s="185">
        <f t="shared" si="13"/>
        <v>0</v>
      </c>
      <c r="AD403" s="191"/>
      <c r="AE403" s="187"/>
      <c r="AF403" s="77"/>
      <c r="AH403" s="99"/>
    </row>
    <row r="404" spans="1:34" ht="45" customHeight="1" x14ac:dyDescent="0.15">
      <c r="A404" s="92"/>
      <c r="B404" s="58" t="s">
        <v>930</v>
      </c>
      <c r="C404" s="43">
        <v>399</v>
      </c>
      <c r="D404" s="137" t="s">
        <v>3293</v>
      </c>
      <c r="E404" s="45" t="s">
        <v>107</v>
      </c>
      <c r="F404" s="46" t="s">
        <v>2991</v>
      </c>
      <c r="G404" s="144" t="s">
        <v>95</v>
      </c>
      <c r="H404" s="135">
        <v>1982</v>
      </c>
      <c r="I404" s="146">
        <v>1982</v>
      </c>
      <c r="J404" s="48">
        <v>108</v>
      </c>
      <c r="K404" s="140" t="s">
        <v>44</v>
      </c>
      <c r="L404" s="135">
        <v>3</v>
      </c>
      <c r="M404" s="145"/>
      <c r="N404" s="49" t="s">
        <v>97</v>
      </c>
      <c r="O404" s="142" t="s">
        <v>97</v>
      </c>
      <c r="P404" s="50">
        <v>79834.392265795206</v>
      </c>
      <c r="Q404" s="149"/>
      <c r="R404" s="143"/>
      <c r="S404" s="45" t="s">
        <v>3399</v>
      </c>
      <c r="T404" s="45" t="s">
        <v>3294</v>
      </c>
      <c r="U404" s="45" t="s">
        <v>3425</v>
      </c>
      <c r="V404" s="177" t="s">
        <v>2052</v>
      </c>
      <c r="W404" s="183">
        <v>8622114.364705883</v>
      </c>
      <c r="X404" s="184">
        <f t="shared" si="12"/>
        <v>79834.392265795206</v>
      </c>
      <c r="Y404" s="179"/>
      <c r="Z404" s="76">
        <v>87246.22700119474</v>
      </c>
      <c r="AA404" s="76">
        <v>68462.641975308637</v>
      </c>
      <c r="AB404" s="50">
        <v>67509.578577777778</v>
      </c>
      <c r="AC404" s="185">
        <f t="shared" si="13"/>
        <v>79834.392265795206</v>
      </c>
      <c r="AD404" s="191"/>
      <c r="AE404" s="187" t="e">
        <v>#N/A</v>
      </c>
      <c r="AF404" s="77" t="s">
        <v>2982</v>
      </c>
      <c r="AH404" s="99"/>
    </row>
    <row r="405" spans="1:34" s="111" customFormat="1" ht="45" customHeight="1" x14ac:dyDescent="0.15">
      <c r="B405" s="58" t="s">
        <v>930</v>
      </c>
      <c r="C405" s="43">
        <v>400</v>
      </c>
      <c r="D405" s="137" t="s">
        <v>3295</v>
      </c>
      <c r="E405" s="45" t="s">
        <v>107</v>
      </c>
      <c r="F405" s="46" t="s">
        <v>2991</v>
      </c>
      <c r="G405" s="144" t="s">
        <v>95</v>
      </c>
      <c r="H405" s="135">
        <v>1982</v>
      </c>
      <c r="I405" s="146">
        <v>1982</v>
      </c>
      <c r="J405" s="48">
        <v>66.08</v>
      </c>
      <c r="K405" s="140" t="s">
        <v>44</v>
      </c>
      <c r="L405" s="135">
        <v>3</v>
      </c>
      <c r="M405" s="145"/>
      <c r="N405" s="49" t="s">
        <v>97</v>
      </c>
      <c r="O405" s="142" t="s">
        <v>97</v>
      </c>
      <c r="P405" s="50">
        <v>124856.63384845464</v>
      </c>
      <c r="Q405" s="149"/>
      <c r="R405" s="143"/>
      <c r="S405" s="45" t="s">
        <v>3399</v>
      </c>
      <c r="T405" s="45" t="s">
        <v>3294</v>
      </c>
      <c r="U405" s="45" t="s">
        <v>3425</v>
      </c>
      <c r="V405" s="177" t="s">
        <v>3098</v>
      </c>
      <c r="W405" s="183">
        <v>8250526.364705883</v>
      </c>
      <c r="X405" s="184">
        <f t="shared" si="12"/>
        <v>124856.63384845464</v>
      </c>
      <c r="Y405" s="179"/>
      <c r="Z405" s="76" t="e">
        <v>#N/A</v>
      </c>
      <c r="AA405" s="76">
        <v>68462.641975308637</v>
      </c>
      <c r="AB405" s="50">
        <v>67509.578577777778</v>
      </c>
      <c r="AC405" s="185">
        <f t="shared" si="13"/>
        <v>124856.63384845464</v>
      </c>
      <c r="AD405" s="191"/>
      <c r="AE405" s="187" t="e">
        <v>#N/A</v>
      </c>
      <c r="AF405" s="77"/>
      <c r="AG405" s="112"/>
      <c r="AH405" s="113"/>
    </row>
    <row r="406" spans="1:34" ht="45" customHeight="1" x14ac:dyDescent="0.15">
      <c r="A406" s="92"/>
      <c r="B406" s="58" t="s">
        <v>930</v>
      </c>
      <c r="C406" s="43">
        <v>401</v>
      </c>
      <c r="D406" s="137" t="s">
        <v>3419</v>
      </c>
      <c r="E406" s="45" t="s">
        <v>195</v>
      </c>
      <c r="F406" s="46" t="s">
        <v>855</v>
      </c>
      <c r="G406" s="144" t="s">
        <v>95</v>
      </c>
      <c r="H406" s="135">
        <v>1969</v>
      </c>
      <c r="I406" s="146">
        <v>1969</v>
      </c>
      <c r="J406" s="48">
        <v>63</v>
      </c>
      <c r="K406" s="140" t="s">
        <v>44</v>
      </c>
      <c r="L406" s="135">
        <v>3</v>
      </c>
      <c r="M406" s="145"/>
      <c r="N406" s="49" t="s">
        <v>97</v>
      </c>
      <c r="O406" s="142" t="s">
        <v>97</v>
      </c>
      <c r="P406" s="50">
        <v>132579.08515406164</v>
      </c>
      <c r="Q406" s="149"/>
      <c r="R406" s="143"/>
      <c r="S406" s="45" t="s">
        <v>3296</v>
      </c>
      <c r="T406" s="45" t="s">
        <v>3297</v>
      </c>
      <c r="U406" s="45" t="s">
        <v>3425</v>
      </c>
      <c r="V406" s="177" t="s">
        <v>2053</v>
      </c>
      <c r="W406" s="183">
        <v>8352482.364705883</v>
      </c>
      <c r="X406" s="184">
        <f t="shared" si="12"/>
        <v>132579.08515406164</v>
      </c>
      <c r="Y406" s="179">
        <v>132101.88888888888</v>
      </c>
      <c r="Z406" s="76">
        <v>124742.8494623656</v>
      </c>
      <c r="AA406" s="76">
        <v>109386.05291005291</v>
      </c>
      <c r="AB406" s="50">
        <v>111971.69026031745</v>
      </c>
      <c r="AC406" s="185">
        <f t="shared" si="13"/>
        <v>477.19626517276629</v>
      </c>
      <c r="AD406" s="191"/>
      <c r="AE406" s="187" t="e">
        <v>#N/A</v>
      </c>
      <c r="AF406" s="77"/>
      <c r="AH406" s="99"/>
    </row>
    <row r="407" spans="1:34" s="173" customFormat="1" ht="45" customHeight="1" x14ac:dyDescent="0.15">
      <c r="B407" s="58" t="s">
        <v>930</v>
      </c>
      <c r="C407" s="43">
        <v>402</v>
      </c>
      <c r="D407" s="137" t="s">
        <v>3409</v>
      </c>
      <c r="E407" s="45" t="s">
        <v>195</v>
      </c>
      <c r="F407" s="46" t="s">
        <v>3435</v>
      </c>
      <c r="G407" s="144"/>
      <c r="H407" s="135"/>
      <c r="I407" s="146"/>
      <c r="J407" s="48"/>
      <c r="K407" s="140" t="s">
        <v>3436</v>
      </c>
      <c r="L407" s="135"/>
      <c r="M407" s="145"/>
      <c r="N407" s="49" t="s">
        <v>61</v>
      </c>
      <c r="O407" s="135"/>
      <c r="P407" s="50"/>
      <c r="Q407" s="149"/>
      <c r="R407" s="143"/>
      <c r="S407" s="45"/>
      <c r="T407" s="45"/>
      <c r="U407" s="45" t="s">
        <v>3425</v>
      </c>
      <c r="V407" s="177" t="s">
        <v>3414</v>
      </c>
      <c r="W407" s="183">
        <v>1156978</v>
      </c>
      <c r="X407" s="184"/>
      <c r="Y407" s="179"/>
      <c r="Z407" s="76"/>
      <c r="AA407" s="76"/>
      <c r="AB407" s="50"/>
      <c r="AC407" s="185">
        <f t="shared" si="13"/>
        <v>0</v>
      </c>
      <c r="AD407" s="191"/>
      <c r="AE407" s="187"/>
      <c r="AF407" s="77"/>
      <c r="AG407" s="81"/>
      <c r="AH407" s="174"/>
    </row>
    <row r="408" spans="1:34" ht="45" customHeight="1" x14ac:dyDescent="0.15">
      <c r="A408" s="92"/>
      <c r="B408" s="58" t="s">
        <v>930</v>
      </c>
      <c r="C408" s="43">
        <v>403</v>
      </c>
      <c r="D408" s="137" t="s">
        <v>3400</v>
      </c>
      <c r="E408" s="45" t="s">
        <v>107</v>
      </c>
      <c r="F408" s="46" t="s">
        <v>699</v>
      </c>
      <c r="G408" s="144" t="s">
        <v>95</v>
      </c>
      <c r="H408" s="135">
        <v>1993</v>
      </c>
      <c r="I408" s="146">
        <v>1989</v>
      </c>
      <c r="J408" s="163">
        <v>126</v>
      </c>
      <c r="K408" s="140" t="s">
        <v>44</v>
      </c>
      <c r="L408" s="135">
        <v>3</v>
      </c>
      <c r="M408" s="145"/>
      <c r="N408" s="49" t="s">
        <v>97</v>
      </c>
      <c r="O408" s="142" t="s">
        <v>97</v>
      </c>
      <c r="P408" s="50">
        <v>66998.574323062567</v>
      </c>
      <c r="Q408" s="149"/>
      <c r="R408" s="143"/>
      <c r="S408" s="45" t="s">
        <v>3401</v>
      </c>
      <c r="T408" s="45" t="s">
        <v>3298</v>
      </c>
      <c r="U408" s="45" t="s">
        <v>3425</v>
      </c>
      <c r="V408" s="177" t="s">
        <v>2056</v>
      </c>
      <c r="W408" s="183">
        <v>8441820.364705883</v>
      </c>
      <c r="X408" s="184">
        <f t="shared" si="12"/>
        <v>66998.574323062567</v>
      </c>
      <c r="Y408" s="179"/>
      <c r="Z408" s="76">
        <v>126057.62724014338</v>
      </c>
      <c r="AA408" s="76">
        <v>110188.70370370369</v>
      </c>
      <c r="AB408" s="50">
        <v>114886.81724444444</v>
      </c>
      <c r="AC408" s="185">
        <f t="shared" si="13"/>
        <v>66998.574323062567</v>
      </c>
      <c r="AD408" s="191"/>
      <c r="AE408" s="187" t="e">
        <v>#N/A</v>
      </c>
      <c r="AF408" s="77"/>
      <c r="AH408" s="99"/>
    </row>
    <row r="409" spans="1:34" ht="45" customHeight="1" x14ac:dyDescent="0.15">
      <c r="A409" s="92"/>
      <c r="B409" s="58" t="s">
        <v>930</v>
      </c>
      <c r="C409" s="43">
        <v>404</v>
      </c>
      <c r="D409" s="137" t="s">
        <v>3299</v>
      </c>
      <c r="E409" s="45" t="s">
        <v>115</v>
      </c>
      <c r="F409" s="46" t="s">
        <v>2992</v>
      </c>
      <c r="G409" s="144" t="s">
        <v>95</v>
      </c>
      <c r="H409" s="135">
        <v>1978</v>
      </c>
      <c r="I409" s="146">
        <v>1974</v>
      </c>
      <c r="J409" s="48">
        <v>42.5</v>
      </c>
      <c r="K409" s="140" t="s">
        <v>44</v>
      </c>
      <c r="L409" s="135">
        <v>3</v>
      </c>
      <c r="M409" s="145"/>
      <c r="N409" s="49" t="s">
        <v>97</v>
      </c>
      <c r="O409" s="142" t="s">
        <v>97</v>
      </c>
      <c r="P409" s="50">
        <v>183996.38505190314</v>
      </c>
      <c r="Q409" s="149"/>
      <c r="R409" s="143"/>
      <c r="S409" s="45" t="s">
        <v>3300</v>
      </c>
      <c r="T409" s="45" t="s">
        <v>3301</v>
      </c>
      <c r="U409" s="45" t="s">
        <v>3425</v>
      </c>
      <c r="V409" s="177" t="s">
        <v>2057</v>
      </c>
      <c r="W409" s="183">
        <v>7819846.364705883</v>
      </c>
      <c r="X409" s="184">
        <f t="shared" si="12"/>
        <v>183996.38505190314</v>
      </c>
      <c r="Y409" s="179">
        <v>174508.21176470589</v>
      </c>
      <c r="Z409" s="76">
        <v>173803.40037950664</v>
      </c>
      <c r="AA409" s="76">
        <v>154988.40784313725</v>
      </c>
      <c r="AB409" s="50">
        <v>159891.28203294118</v>
      </c>
      <c r="AC409" s="185">
        <f t="shared" si="13"/>
        <v>9488.173287197249</v>
      </c>
      <c r="AD409" s="191"/>
      <c r="AE409" s="187" t="e">
        <v>#N/A</v>
      </c>
      <c r="AF409" s="77" t="s">
        <v>2982</v>
      </c>
      <c r="AH409" s="99"/>
    </row>
    <row r="410" spans="1:34" ht="45" customHeight="1" x14ac:dyDescent="0.15">
      <c r="A410" s="92"/>
      <c r="B410" s="58" t="s">
        <v>930</v>
      </c>
      <c r="C410" s="43">
        <v>405</v>
      </c>
      <c r="D410" s="137" t="s">
        <v>3302</v>
      </c>
      <c r="E410" s="45" t="s">
        <v>107</v>
      </c>
      <c r="F410" s="46" t="s">
        <v>2993</v>
      </c>
      <c r="G410" s="144" t="s">
        <v>95</v>
      </c>
      <c r="H410" s="135">
        <v>1962</v>
      </c>
      <c r="I410" s="146">
        <v>1962</v>
      </c>
      <c r="J410" s="48">
        <v>99</v>
      </c>
      <c r="K410" s="140" t="s">
        <v>44</v>
      </c>
      <c r="L410" s="135">
        <v>6</v>
      </c>
      <c r="M410" s="145"/>
      <c r="N410" s="49" t="s">
        <v>3178</v>
      </c>
      <c r="O410" s="142" t="s">
        <v>97</v>
      </c>
      <c r="P410" s="50">
        <v>81485.640047534165</v>
      </c>
      <c r="Q410" s="149"/>
      <c r="R410" s="143"/>
      <c r="S410" s="45" t="s">
        <v>3303</v>
      </c>
      <c r="T410" s="45" t="s">
        <v>3304</v>
      </c>
      <c r="U410" s="45" t="s">
        <v>3425</v>
      </c>
      <c r="V410" s="177" t="s">
        <v>2058</v>
      </c>
      <c r="W410" s="183">
        <v>8067078.364705883</v>
      </c>
      <c r="X410" s="184">
        <f t="shared" si="12"/>
        <v>81485.640047534165</v>
      </c>
      <c r="Y410" s="179">
        <v>76981.949494949498</v>
      </c>
      <c r="Z410" s="76">
        <v>79133.242434319924</v>
      </c>
      <c r="AA410" s="76">
        <v>70274.714776632303</v>
      </c>
      <c r="AB410" s="50">
        <v>72202.881303092785</v>
      </c>
      <c r="AC410" s="185">
        <f t="shared" si="13"/>
        <v>4503.6905525846669</v>
      </c>
      <c r="AD410" s="191"/>
      <c r="AE410" s="187" t="e">
        <v>#N/A</v>
      </c>
      <c r="AF410" s="77" t="s">
        <v>2982</v>
      </c>
      <c r="AH410" s="99"/>
    </row>
    <row r="411" spans="1:34" s="51" customFormat="1" ht="45" customHeight="1" x14ac:dyDescent="0.15">
      <c r="A411" s="92"/>
      <c r="B411" s="58" t="s">
        <v>930</v>
      </c>
      <c r="C411" s="43">
        <v>406</v>
      </c>
      <c r="D411" s="137" t="s">
        <v>3305</v>
      </c>
      <c r="E411" s="45" t="s">
        <v>107</v>
      </c>
      <c r="F411" s="46" t="s">
        <v>684</v>
      </c>
      <c r="G411" s="144" t="s">
        <v>95</v>
      </c>
      <c r="H411" s="135">
        <v>1966</v>
      </c>
      <c r="I411" s="146">
        <v>1964</v>
      </c>
      <c r="J411" s="48">
        <v>63</v>
      </c>
      <c r="K411" s="140" t="s">
        <v>44</v>
      </c>
      <c r="L411" s="135">
        <v>3</v>
      </c>
      <c r="M411" s="145"/>
      <c r="N411" s="49" t="s">
        <v>97</v>
      </c>
      <c r="O411" s="142" t="s">
        <v>97</v>
      </c>
      <c r="P411" s="50">
        <v>130645.13277310926</v>
      </c>
      <c r="Q411" s="149"/>
      <c r="R411" s="143"/>
      <c r="S411" s="45" t="s">
        <v>3306</v>
      </c>
      <c r="T411" s="45" t="s">
        <v>3307</v>
      </c>
      <c r="U411" s="45" t="s">
        <v>3425</v>
      </c>
      <c r="V411" s="177" t="s">
        <v>2059</v>
      </c>
      <c r="W411" s="183">
        <v>8230643.364705883</v>
      </c>
      <c r="X411" s="184">
        <f t="shared" si="12"/>
        <v>130645.13277310926</v>
      </c>
      <c r="Y411" s="179">
        <v>122853.71428571429</v>
      </c>
      <c r="Z411" s="76">
        <v>123369.81771633386</v>
      </c>
      <c r="AA411" s="76">
        <v>107271.1164021164</v>
      </c>
      <c r="AB411" s="50">
        <v>111650.27756190476</v>
      </c>
      <c r="AC411" s="185">
        <f t="shared" si="13"/>
        <v>7791.4184873949707</v>
      </c>
      <c r="AD411" s="191"/>
      <c r="AE411" s="187" t="e">
        <v>#N/A</v>
      </c>
      <c r="AF411" s="77"/>
      <c r="AG411" s="81"/>
      <c r="AH411" s="99"/>
    </row>
    <row r="412" spans="1:34" ht="45" customHeight="1" x14ac:dyDescent="0.15">
      <c r="A412" s="92"/>
      <c r="B412" s="58" t="s">
        <v>930</v>
      </c>
      <c r="C412" s="43">
        <v>407</v>
      </c>
      <c r="D412" s="137" t="s">
        <v>3308</v>
      </c>
      <c r="E412" s="45" t="s">
        <v>100</v>
      </c>
      <c r="F412" s="46" t="s">
        <v>788</v>
      </c>
      <c r="G412" s="144" t="s">
        <v>95</v>
      </c>
      <c r="H412" s="135">
        <v>1981</v>
      </c>
      <c r="I412" s="146">
        <v>1971</v>
      </c>
      <c r="J412" s="48">
        <v>63</v>
      </c>
      <c r="K412" s="140" t="s">
        <v>44</v>
      </c>
      <c r="L412" s="135">
        <v>3</v>
      </c>
      <c r="M412" s="145"/>
      <c r="N412" s="49" t="s">
        <v>97</v>
      </c>
      <c r="O412" s="142" t="s">
        <v>97</v>
      </c>
      <c r="P412" s="50">
        <v>130091.7518207283</v>
      </c>
      <c r="Q412" s="149"/>
      <c r="R412" s="143"/>
      <c r="S412" s="45" t="s">
        <v>3309</v>
      </c>
      <c r="T412" s="45" t="s">
        <v>3310</v>
      </c>
      <c r="U412" s="45" t="s">
        <v>3425</v>
      </c>
      <c r="V412" s="177" t="s">
        <v>2060</v>
      </c>
      <c r="W412" s="183">
        <v>8195780.364705883</v>
      </c>
      <c r="X412" s="184">
        <f t="shared" si="12"/>
        <v>130091.7518207283</v>
      </c>
      <c r="Y412" s="179">
        <v>123771.33333333333</v>
      </c>
      <c r="Z412" s="76">
        <v>126109.42089093702</v>
      </c>
      <c r="AA412" s="76">
        <v>107576.73544973544</v>
      </c>
      <c r="AB412" s="50">
        <v>111173.22994285714</v>
      </c>
      <c r="AC412" s="185">
        <f t="shared" si="13"/>
        <v>6320.4184873949707</v>
      </c>
      <c r="AD412" s="191"/>
      <c r="AE412" s="187" t="e">
        <v>#N/A</v>
      </c>
      <c r="AF412" s="77"/>
      <c r="AH412" s="99"/>
    </row>
    <row r="413" spans="1:34" s="51" customFormat="1" ht="45" customHeight="1" x14ac:dyDescent="0.15">
      <c r="A413" s="92"/>
      <c r="B413" s="58" t="s">
        <v>930</v>
      </c>
      <c r="C413" s="43">
        <v>408</v>
      </c>
      <c r="D413" s="137" t="s">
        <v>3311</v>
      </c>
      <c r="E413" s="45" t="s">
        <v>141</v>
      </c>
      <c r="F413" s="46" t="s">
        <v>829</v>
      </c>
      <c r="G413" s="144" t="s">
        <v>95</v>
      </c>
      <c r="H413" s="135">
        <v>1991</v>
      </c>
      <c r="I413" s="146">
        <v>1966</v>
      </c>
      <c r="J413" s="48">
        <v>95.55</v>
      </c>
      <c r="K413" s="140" t="s">
        <v>44</v>
      </c>
      <c r="L413" s="135">
        <v>3</v>
      </c>
      <c r="M413" s="145"/>
      <c r="N413" s="49" t="s">
        <v>97</v>
      </c>
      <c r="O413" s="142" t="s">
        <v>97</v>
      </c>
      <c r="P413" s="50">
        <v>89793.242958721952</v>
      </c>
      <c r="Q413" s="149"/>
      <c r="R413" s="143"/>
      <c r="S413" s="45" t="s">
        <v>3312</v>
      </c>
      <c r="T413" s="45" t="s">
        <v>3313</v>
      </c>
      <c r="U413" s="45" t="s">
        <v>3425</v>
      </c>
      <c r="V413" s="177" t="s">
        <v>2061</v>
      </c>
      <c r="W413" s="183">
        <v>8579744.364705883</v>
      </c>
      <c r="X413" s="184">
        <f t="shared" si="12"/>
        <v>89793.242958721952</v>
      </c>
      <c r="Y413" s="179">
        <v>85305.641025641031</v>
      </c>
      <c r="Z413" s="76">
        <v>86973.24100658673</v>
      </c>
      <c r="AA413" s="76">
        <v>76439.951134380448</v>
      </c>
      <c r="AB413" s="50">
        <v>78916.863731937177</v>
      </c>
      <c r="AC413" s="185">
        <f t="shared" si="13"/>
        <v>4487.6019330809213</v>
      </c>
      <c r="AD413" s="191"/>
      <c r="AE413" s="187" t="e">
        <v>#N/A</v>
      </c>
      <c r="AF413" s="77"/>
      <c r="AG413" s="81"/>
      <c r="AH413" s="99"/>
    </row>
    <row r="414" spans="1:34" ht="45" customHeight="1" x14ac:dyDescent="0.15">
      <c r="A414" s="92"/>
      <c r="B414" s="58" t="s">
        <v>930</v>
      </c>
      <c r="C414" s="43">
        <v>409</v>
      </c>
      <c r="D414" s="137" t="s">
        <v>3314</v>
      </c>
      <c r="E414" s="45" t="s">
        <v>93</v>
      </c>
      <c r="F414" s="46" t="s">
        <v>798</v>
      </c>
      <c r="G414" s="144" t="s">
        <v>95</v>
      </c>
      <c r="H414" s="135">
        <v>1974</v>
      </c>
      <c r="I414" s="146">
        <v>1974</v>
      </c>
      <c r="J414" s="48">
        <v>72</v>
      </c>
      <c r="K414" s="140" t="s">
        <v>44</v>
      </c>
      <c r="L414" s="135">
        <v>3</v>
      </c>
      <c r="M414" s="145"/>
      <c r="N414" s="49" t="s">
        <v>97</v>
      </c>
      <c r="O414" s="142" t="s">
        <v>97</v>
      </c>
      <c r="P414" s="50">
        <v>119084.03284313726</v>
      </c>
      <c r="Q414" s="149"/>
      <c r="R414" s="143"/>
      <c r="S414" s="45" t="s">
        <v>3315</v>
      </c>
      <c r="T414" s="45" t="s">
        <v>3316</v>
      </c>
      <c r="U414" s="45" t="s">
        <v>3425</v>
      </c>
      <c r="V414" s="177" t="s">
        <v>2062</v>
      </c>
      <c r="W414" s="183">
        <v>8574050.364705883</v>
      </c>
      <c r="X414" s="184">
        <f t="shared" si="12"/>
        <v>119084.03284313726</v>
      </c>
      <c r="Y414" s="179">
        <v>106161.29166666667</v>
      </c>
      <c r="Z414" s="76">
        <v>108200.84050179212</v>
      </c>
      <c r="AA414" s="76">
        <v>93907.310185185182</v>
      </c>
      <c r="AB414" s="50">
        <v>97787.242866666667</v>
      </c>
      <c r="AC414" s="185">
        <f t="shared" si="13"/>
        <v>12922.74117647059</v>
      </c>
      <c r="AD414" s="191"/>
      <c r="AE414" s="187" t="e">
        <v>#N/A</v>
      </c>
      <c r="AF414" s="77"/>
      <c r="AH414" s="99"/>
    </row>
    <row r="415" spans="1:34" ht="45" customHeight="1" x14ac:dyDescent="0.15">
      <c r="A415" s="92"/>
      <c r="B415" s="58" t="s">
        <v>930</v>
      </c>
      <c r="C415" s="43">
        <v>410</v>
      </c>
      <c r="D415" s="137" t="s">
        <v>3420</v>
      </c>
      <c r="E415" s="45" t="s">
        <v>3317</v>
      </c>
      <c r="F415" s="46" t="s">
        <v>2516</v>
      </c>
      <c r="G415" s="46" t="s">
        <v>95</v>
      </c>
      <c r="H415" s="47">
        <v>2017</v>
      </c>
      <c r="I415" s="139">
        <v>2017</v>
      </c>
      <c r="J415" s="48">
        <v>134.4</v>
      </c>
      <c r="K415" s="140" t="s">
        <v>44</v>
      </c>
      <c r="L415" s="47">
        <v>1</v>
      </c>
      <c r="M415" s="141"/>
      <c r="N415" s="142" t="s">
        <v>123</v>
      </c>
      <c r="O415" s="142"/>
      <c r="P415" s="50">
        <v>69521.914915966394</v>
      </c>
      <c r="Q415" s="154"/>
      <c r="R415" s="143"/>
      <c r="S415" s="45" t="s">
        <v>3318</v>
      </c>
      <c r="T415" s="45" t="s">
        <v>3319</v>
      </c>
      <c r="U415" s="45" t="s">
        <v>3425</v>
      </c>
      <c r="V415" s="177" t="s">
        <v>2063</v>
      </c>
      <c r="W415" s="183">
        <v>9343745.364705883</v>
      </c>
      <c r="X415" s="184">
        <f t="shared" si="12"/>
        <v>69521.914915966394</v>
      </c>
      <c r="Y415" s="179">
        <v>66211.502976190473</v>
      </c>
      <c r="Z415" s="76">
        <v>66663.761280721956</v>
      </c>
      <c r="AA415" s="76">
        <v>11346.063988095237</v>
      </c>
      <c r="AB415" s="50">
        <v>60141.646634615383</v>
      </c>
      <c r="AC415" s="185">
        <f t="shared" si="13"/>
        <v>3310.4119397759205</v>
      </c>
      <c r="AD415" s="191"/>
      <c r="AE415" s="187" t="e">
        <v>#N/A</v>
      </c>
      <c r="AF415" s="77" t="s">
        <v>1626</v>
      </c>
      <c r="AH415" s="99"/>
    </row>
    <row r="416" spans="1:34" s="173" customFormat="1" ht="45" customHeight="1" x14ac:dyDescent="0.15">
      <c r="B416" s="58" t="s">
        <v>930</v>
      </c>
      <c r="C416" s="43">
        <v>411</v>
      </c>
      <c r="D416" s="137" t="s">
        <v>3437</v>
      </c>
      <c r="E416" s="45" t="s">
        <v>3317</v>
      </c>
      <c r="F416" s="46" t="s">
        <v>3438</v>
      </c>
      <c r="G416" s="144" t="s">
        <v>95</v>
      </c>
      <c r="H416" s="135">
        <v>2006</v>
      </c>
      <c r="I416" s="139">
        <v>1974</v>
      </c>
      <c r="J416" s="50"/>
      <c r="K416" s="140" t="s">
        <v>44</v>
      </c>
      <c r="L416" s="135">
        <v>3</v>
      </c>
      <c r="M416" s="141" t="s">
        <v>943</v>
      </c>
      <c r="N416" s="49" t="s">
        <v>97</v>
      </c>
      <c r="O416" s="142" t="s">
        <v>97</v>
      </c>
      <c r="P416" s="50"/>
      <c r="Q416" s="154"/>
      <c r="R416" s="143"/>
      <c r="S416" s="45"/>
      <c r="T416" s="45" t="s">
        <v>3439</v>
      </c>
      <c r="U416" s="45" t="s">
        <v>3425</v>
      </c>
      <c r="V416" s="177" t="s">
        <v>3415</v>
      </c>
      <c r="W416" s="183">
        <v>478433</v>
      </c>
      <c r="X416" s="184"/>
      <c r="Y416" s="179"/>
      <c r="Z416" s="76"/>
      <c r="AA416" s="76"/>
      <c r="AB416" s="50"/>
      <c r="AC416" s="185">
        <f t="shared" si="13"/>
        <v>0</v>
      </c>
      <c r="AD416" s="191"/>
      <c r="AE416" s="187"/>
      <c r="AF416" s="77"/>
      <c r="AG416" s="81"/>
      <c r="AH416" s="174"/>
    </row>
    <row r="417" spans="1:34" ht="45" customHeight="1" x14ac:dyDescent="0.15">
      <c r="A417" s="92"/>
      <c r="B417" s="58" t="s">
        <v>930</v>
      </c>
      <c r="C417" s="43">
        <v>412</v>
      </c>
      <c r="D417" s="137" t="s">
        <v>3320</v>
      </c>
      <c r="E417" s="45" t="s">
        <v>129</v>
      </c>
      <c r="F417" s="46" t="s">
        <v>740</v>
      </c>
      <c r="G417" s="144" t="s">
        <v>95</v>
      </c>
      <c r="H417" s="135">
        <v>1973</v>
      </c>
      <c r="I417" s="146">
        <v>1972</v>
      </c>
      <c r="J417" s="48">
        <v>89.1</v>
      </c>
      <c r="K417" s="140" t="s">
        <v>44</v>
      </c>
      <c r="L417" s="47">
        <v>3</v>
      </c>
      <c r="M417" s="141"/>
      <c r="N417" s="142" t="s">
        <v>3126</v>
      </c>
      <c r="O417" s="142" t="s">
        <v>3126</v>
      </c>
      <c r="P417" s="50">
        <v>98382.394665610365</v>
      </c>
      <c r="Q417" s="154"/>
      <c r="R417" s="143"/>
      <c r="S417" s="45" t="s">
        <v>3402</v>
      </c>
      <c r="T417" s="45" t="s">
        <v>3321</v>
      </c>
      <c r="U417" s="45" t="s">
        <v>3425</v>
      </c>
      <c r="V417" s="177" t="s">
        <v>2939</v>
      </c>
      <c r="W417" s="183">
        <v>8765871.364705883</v>
      </c>
      <c r="X417" s="184">
        <f t="shared" si="12"/>
        <v>98382.394665610365</v>
      </c>
      <c r="Y417" s="179"/>
      <c r="Z417" s="76">
        <v>16537.764044943819</v>
      </c>
      <c r="AA417" s="76"/>
      <c r="AB417" s="50"/>
      <c r="AC417" s="185">
        <f t="shared" si="13"/>
        <v>98382.394665610365</v>
      </c>
      <c r="AD417" s="191"/>
      <c r="AE417" s="187" t="e">
        <v>#N/A</v>
      </c>
      <c r="AF417" s="77" t="s">
        <v>2945</v>
      </c>
      <c r="AH417" s="99"/>
    </row>
    <row r="418" spans="1:34" ht="45" customHeight="1" x14ac:dyDescent="0.15">
      <c r="A418" s="92"/>
      <c r="B418" s="58" t="s">
        <v>930</v>
      </c>
      <c r="C418" s="43">
        <v>413</v>
      </c>
      <c r="D418" s="137" t="s">
        <v>3322</v>
      </c>
      <c r="E418" s="45" t="s">
        <v>129</v>
      </c>
      <c r="F418" s="46" t="s">
        <v>740</v>
      </c>
      <c r="G418" s="144" t="s">
        <v>95</v>
      </c>
      <c r="H418" s="135">
        <v>1973</v>
      </c>
      <c r="I418" s="146">
        <v>1972</v>
      </c>
      <c r="J418" s="48">
        <v>63</v>
      </c>
      <c r="K418" s="140" t="s">
        <v>44</v>
      </c>
      <c r="L418" s="47">
        <v>3</v>
      </c>
      <c r="M418" s="141"/>
      <c r="N418" s="142" t="s">
        <v>3126</v>
      </c>
      <c r="O418" s="142" t="s">
        <v>3126</v>
      </c>
      <c r="P418" s="50">
        <v>132135.97404295052</v>
      </c>
      <c r="Q418" s="154"/>
      <c r="R418" s="143"/>
      <c r="S418" s="45" t="s">
        <v>3402</v>
      </c>
      <c r="T418" s="45" t="s">
        <v>3321</v>
      </c>
      <c r="U418" s="45" t="s">
        <v>3425</v>
      </c>
      <c r="V418" s="177" t="s">
        <v>2940</v>
      </c>
      <c r="W418" s="183">
        <v>8324566.364705883</v>
      </c>
      <c r="X418" s="184">
        <f t="shared" si="12"/>
        <v>132135.97404295052</v>
      </c>
      <c r="Y418" s="179"/>
      <c r="Z418" s="76">
        <v>16515.682539682541</v>
      </c>
      <c r="AA418" s="76"/>
      <c r="AB418" s="50"/>
      <c r="AC418" s="185">
        <f t="shared" si="13"/>
        <v>132135.97404295052</v>
      </c>
      <c r="AD418" s="191"/>
      <c r="AE418" s="187" t="e">
        <v>#N/A</v>
      </c>
      <c r="AF418" s="77" t="s">
        <v>2945</v>
      </c>
      <c r="AH418" s="99"/>
    </row>
    <row r="419" spans="1:34" ht="45" customHeight="1" x14ac:dyDescent="0.15">
      <c r="A419" s="92"/>
      <c r="B419" s="58" t="s">
        <v>930</v>
      </c>
      <c r="C419" s="43">
        <v>414</v>
      </c>
      <c r="D419" s="137" t="s">
        <v>3323</v>
      </c>
      <c r="E419" s="45" t="s">
        <v>129</v>
      </c>
      <c r="F419" s="46" t="s">
        <v>740</v>
      </c>
      <c r="G419" s="144"/>
      <c r="H419" s="135"/>
      <c r="I419" s="146"/>
      <c r="J419" s="48"/>
      <c r="K419" s="140" t="s">
        <v>3254</v>
      </c>
      <c r="L419" s="47"/>
      <c r="M419" s="141"/>
      <c r="N419" s="142"/>
      <c r="O419" s="142"/>
      <c r="P419" s="50"/>
      <c r="Q419" s="154"/>
      <c r="R419" s="143"/>
      <c r="S419" s="45"/>
      <c r="T419" s="45" t="s">
        <v>3321</v>
      </c>
      <c r="U419" s="45" t="s">
        <v>3425</v>
      </c>
      <c r="V419" s="177" t="s">
        <v>3378</v>
      </c>
      <c r="W419" s="183">
        <v>8120235.364705883</v>
      </c>
      <c r="X419" s="184"/>
      <c r="Y419" s="179"/>
      <c r="Z419" s="76"/>
      <c r="AA419" s="76"/>
      <c r="AB419" s="50"/>
      <c r="AC419" s="185">
        <f t="shared" si="13"/>
        <v>0</v>
      </c>
      <c r="AD419" s="191"/>
      <c r="AE419" s="187"/>
      <c r="AF419" s="77"/>
      <c r="AH419" s="99"/>
    </row>
    <row r="420" spans="1:34" ht="45" customHeight="1" x14ac:dyDescent="0.15">
      <c r="A420" s="92"/>
      <c r="B420" s="58" t="s">
        <v>930</v>
      </c>
      <c r="C420" s="43">
        <v>415</v>
      </c>
      <c r="D420" s="137" t="s">
        <v>3324</v>
      </c>
      <c r="E420" s="45" t="s">
        <v>195</v>
      </c>
      <c r="F420" s="46" t="s">
        <v>353</v>
      </c>
      <c r="G420" s="144" t="s">
        <v>122</v>
      </c>
      <c r="H420" s="135">
        <v>2005</v>
      </c>
      <c r="I420" s="146">
        <v>2005</v>
      </c>
      <c r="J420" s="166"/>
      <c r="K420" s="140" t="s">
        <v>44</v>
      </c>
      <c r="L420" s="47">
        <v>1</v>
      </c>
      <c r="M420" s="141"/>
      <c r="N420" s="142" t="s">
        <v>3244</v>
      </c>
      <c r="O420" s="142" t="s">
        <v>3126</v>
      </c>
      <c r="P420" s="50"/>
      <c r="Q420" s="154"/>
      <c r="R420" s="143"/>
      <c r="S420" s="45" t="s">
        <v>3325</v>
      </c>
      <c r="T420" s="45" t="s">
        <v>3326</v>
      </c>
      <c r="U420" s="45" t="s">
        <v>3425</v>
      </c>
      <c r="V420" s="177" t="s">
        <v>2941</v>
      </c>
      <c r="W420" s="183">
        <v>7774293.364705883</v>
      </c>
      <c r="X420" s="184"/>
      <c r="Y420" s="179"/>
      <c r="Z420" s="76" t="e">
        <v>#DIV/0!</v>
      </c>
      <c r="AA420" s="76"/>
      <c r="AB420" s="50"/>
      <c r="AC420" s="185">
        <f t="shared" si="13"/>
        <v>0</v>
      </c>
      <c r="AD420" s="191"/>
      <c r="AE420" s="187" t="e">
        <v>#N/A</v>
      </c>
      <c r="AF420" s="77" t="s">
        <v>2945</v>
      </c>
      <c r="AH420" s="99"/>
    </row>
    <row r="421" spans="1:34" s="51" customFormat="1" ht="38.25" customHeight="1" x14ac:dyDescent="0.15">
      <c r="A421" s="92"/>
      <c r="B421" s="58" t="s">
        <v>930</v>
      </c>
      <c r="C421" s="43">
        <v>416</v>
      </c>
      <c r="D421" s="137" t="s">
        <v>3327</v>
      </c>
      <c r="E421" s="45" t="s">
        <v>160</v>
      </c>
      <c r="F421" s="46" t="s">
        <v>841</v>
      </c>
      <c r="G421" s="144" t="s">
        <v>95</v>
      </c>
      <c r="H421" s="135">
        <v>1983</v>
      </c>
      <c r="I421" s="146">
        <v>1967</v>
      </c>
      <c r="J421" s="48">
        <v>91</v>
      </c>
      <c r="K421" s="140" t="s">
        <v>44</v>
      </c>
      <c r="L421" s="135">
        <v>3</v>
      </c>
      <c r="M421" s="145"/>
      <c r="N421" s="49" t="s">
        <v>97</v>
      </c>
      <c r="O421" s="142" t="s">
        <v>97</v>
      </c>
      <c r="P421" s="50">
        <v>91029.212798965746</v>
      </c>
      <c r="Q421" s="154"/>
      <c r="R421" s="143"/>
      <c r="S421" s="45" t="s">
        <v>3328</v>
      </c>
      <c r="T421" s="45" t="s">
        <v>3329</v>
      </c>
      <c r="U421" s="45" t="s">
        <v>3425</v>
      </c>
      <c r="V421" s="177" t="s">
        <v>3103</v>
      </c>
      <c r="W421" s="183">
        <v>8283658.364705883</v>
      </c>
      <c r="X421" s="184">
        <f t="shared" si="12"/>
        <v>91029.212798965746</v>
      </c>
      <c r="Y421" s="179">
        <v>86033.692307692312</v>
      </c>
      <c r="Z421" s="76" t="e">
        <v>#N/A</v>
      </c>
      <c r="AA421" s="76" t="e">
        <v>#DIV/0!</v>
      </c>
      <c r="AB421" s="50" t="e">
        <v>#DIV/0!</v>
      </c>
      <c r="AC421" s="185">
        <f t="shared" si="13"/>
        <v>4995.5204912734334</v>
      </c>
      <c r="AD421" s="191"/>
      <c r="AE421" s="187" t="e">
        <v>#N/A</v>
      </c>
      <c r="AF421" s="77"/>
      <c r="AG421" s="81"/>
      <c r="AH421" s="99"/>
    </row>
    <row r="422" spans="1:34" s="51" customFormat="1" ht="38.25" customHeight="1" x14ac:dyDescent="0.15">
      <c r="A422" s="92"/>
      <c r="B422" s="58" t="s">
        <v>930</v>
      </c>
      <c r="C422" s="43">
        <v>417</v>
      </c>
      <c r="D422" s="137" t="s">
        <v>3330</v>
      </c>
      <c r="E422" s="45" t="s">
        <v>137</v>
      </c>
      <c r="F422" s="46" t="s">
        <v>839</v>
      </c>
      <c r="G422" s="144" t="s">
        <v>95</v>
      </c>
      <c r="H422" s="135">
        <v>2004</v>
      </c>
      <c r="I422" s="146">
        <v>2004</v>
      </c>
      <c r="J422" s="48">
        <v>78.400000000000006</v>
      </c>
      <c r="K422" s="140" t="s">
        <v>44</v>
      </c>
      <c r="L422" s="135">
        <v>2</v>
      </c>
      <c r="M422" s="145"/>
      <c r="N422" s="49" t="s">
        <v>97</v>
      </c>
      <c r="O422" s="142" t="s">
        <v>97</v>
      </c>
      <c r="P422" s="50">
        <v>110848.16791716687</v>
      </c>
      <c r="Q422" s="154"/>
      <c r="R422" s="143"/>
      <c r="S422" s="45" t="s">
        <v>3331</v>
      </c>
      <c r="T422" s="45" t="s">
        <v>3332</v>
      </c>
      <c r="U422" s="45" t="s">
        <v>3425</v>
      </c>
      <c r="V422" s="177" t="s">
        <v>3101</v>
      </c>
      <c r="W422" s="183">
        <v>8690496.364705883</v>
      </c>
      <c r="X422" s="184">
        <f t="shared" si="12"/>
        <v>110848.16791716687</v>
      </c>
      <c r="Y422" s="179">
        <v>100957.53826530611</v>
      </c>
      <c r="Z422" s="76" t="e">
        <v>#N/A</v>
      </c>
      <c r="AA422" s="76" t="e">
        <v>#DIV/0!</v>
      </c>
      <c r="AB422" s="50" t="e">
        <v>#DIV/0!</v>
      </c>
      <c r="AC422" s="185">
        <f t="shared" si="13"/>
        <v>9890.629651860756</v>
      </c>
      <c r="AD422" s="191"/>
      <c r="AE422" s="187" t="e">
        <v>#N/A</v>
      </c>
      <c r="AF422" s="77"/>
      <c r="AG422" s="81"/>
      <c r="AH422" s="99"/>
    </row>
    <row r="423" spans="1:34" s="51" customFormat="1" ht="38.25" customHeight="1" x14ac:dyDescent="0.15">
      <c r="A423" s="92"/>
      <c r="B423" s="58" t="s">
        <v>930</v>
      </c>
      <c r="C423" s="43">
        <v>418</v>
      </c>
      <c r="D423" s="137" t="s">
        <v>3333</v>
      </c>
      <c r="E423" s="45" t="s">
        <v>160</v>
      </c>
      <c r="F423" s="46" t="s">
        <v>844</v>
      </c>
      <c r="G423" s="144" t="s">
        <v>95</v>
      </c>
      <c r="H423" s="135">
        <v>1971</v>
      </c>
      <c r="I423" s="146">
        <v>1970</v>
      </c>
      <c r="J423" s="48">
        <v>63</v>
      </c>
      <c r="K423" s="140" t="s">
        <v>44</v>
      </c>
      <c r="L423" s="135">
        <v>3</v>
      </c>
      <c r="M423" s="145"/>
      <c r="N423" s="49" t="s">
        <v>3178</v>
      </c>
      <c r="O423" s="142" t="s">
        <v>3178</v>
      </c>
      <c r="P423" s="50">
        <v>126682.70420168068</v>
      </c>
      <c r="Q423" s="154"/>
      <c r="R423" s="143"/>
      <c r="S423" s="45" t="s">
        <v>3334</v>
      </c>
      <c r="T423" s="45" t="s">
        <v>3335</v>
      </c>
      <c r="U423" s="45" t="s">
        <v>3425</v>
      </c>
      <c r="V423" s="177" t="s">
        <v>3102</v>
      </c>
      <c r="W423" s="183">
        <v>7981010.364705883</v>
      </c>
      <c r="X423" s="184">
        <f t="shared" si="12"/>
        <v>126682.70420168068</v>
      </c>
      <c r="Y423" s="179">
        <v>120122.07936507936</v>
      </c>
      <c r="Z423" s="76" t="e">
        <v>#N/A</v>
      </c>
      <c r="AA423" s="76" t="e">
        <v>#DIV/0!</v>
      </c>
      <c r="AB423" s="50" t="e">
        <v>#DIV/0!</v>
      </c>
      <c r="AC423" s="185">
        <f t="shared" si="13"/>
        <v>6560.6248366013169</v>
      </c>
      <c r="AD423" s="191"/>
      <c r="AE423" s="187" t="e">
        <v>#N/A</v>
      </c>
      <c r="AF423" s="77"/>
      <c r="AG423" s="81"/>
      <c r="AH423" s="99"/>
    </row>
    <row r="424" spans="1:34" s="51" customFormat="1" ht="38.25" customHeight="1" x14ac:dyDescent="0.15">
      <c r="A424" s="92"/>
      <c r="B424" s="58" t="s">
        <v>930</v>
      </c>
      <c r="C424" s="43">
        <v>419</v>
      </c>
      <c r="D424" s="137" t="s">
        <v>3336</v>
      </c>
      <c r="E424" s="45" t="s">
        <v>115</v>
      </c>
      <c r="F424" s="46" t="s">
        <v>775</v>
      </c>
      <c r="G424" s="144" t="s">
        <v>95</v>
      </c>
      <c r="H424" s="135">
        <v>1977</v>
      </c>
      <c r="I424" s="146">
        <v>1965</v>
      </c>
      <c r="J424" s="48">
        <v>117</v>
      </c>
      <c r="K424" s="140" t="s">
        <v>44</v>
      </c>
      <c r="L424" s="135">
        <v>2</v>
      </c>
      <c r="M424" s="145"/>
      <c r="N424" s="49" t="s">
        <v>97</v>
      </c>
      <c r="O424" s="142" t="s">
        <v>3178</v>
      </c>
      <c r="P424" s="50">
        <v>70753.986023127203</v>
      </c>
      <c r="Q424" s="154"/>
      <c r="R424" s="143"/>
      <c r="S424" s="45" t="s">
        <v>3337</v>
      </c>
      <c r="T424" s="45" t="s">
        <v>3338</v>
      </c>
      <c r="U424" s="45" t="s">
        <v>3425</v>
      </c>
      <c r="V424" s="177" t="s">
        <v>3104</v>
      </c>
      <c r="W424" s="183">
        <v>8278216.364705883</v>
      </c>
      <c r="X424" s="184">
        <f t="shared" si="12"/>
        <v>70753.986023127203</v>
      </c>
      <c r="Y424" s="179">
        <v>67894.75213675214</v>
      </c>
      <c r="Z424" s="76" t="e">
        <v>#N/A</v>
      </c>
      <c r="AA424" s="76" t="e">
        <v>#DIV/0!</v>
      </c>
      <c r="AB424" s="50" t="e">
        <v>#DIV/0!</v>
      </c>
      <c r="AC424" s="185">
        <f t="shared" si="13"/>
        <v>2859.2338863750629</v>
      </c>
      <c r="AD424" s="191"/>
      <c r="AE424" s="187" t="e">
        <v>#N/A</v>
      </c>
      <c r="AF424" s="77"/>
      <c r="AG424" s="81"/>
      <c r="AH424" s="99"/>
    </row>
    <row r="425" spans="1:34" s="51" customFormat="1" ht="38.25" customHeight="1" x14ac:dyDescent="0.15">
      <c r="A425" s="92"/>
      <c r="B425" s="58" t="s">
        <v>930</v>
      </c>
      <c r="C425" s="43">
        <v>420</v>
      </c>
      <c r="D425" s="137" t="s">
        <v>3339</v>
      </c>
      <c r="E425" s="45" t="s">
        <v>107</v>
      </c>
      <c r="F425" s="46" t="s">
        <v>691</v>
      </c>
      <c r="G425" s="144" t="s">
        <v>95</v>
      </c>
      <c r="H425" s="135">
        <v>1992</v>
      </c>
      <c r="I425" s="146">
        <v>1979</v>
      </c>
      <c r="J425" s="48">
        <v>85</v>
      </c>
      <c r="K425" s="140" t="s">
        <v>44</v>
      </c>
      <c r="L425" s="135">
        <v>3</v>
      </c>
      <c r="M425" s="145"/>
      <c r="N425" s="49" t="s">
        <v>97</v>
      </c>
      <c r="O425" s="142" t="s">
        <v>3178</v>
      </c>
      <c r="P425" s="50">
        <v>96872.321937716275</v>
      </c>
      <c r="Q425" s="154"/>
      <c r="R425" s="143"/>
      <c r="S425" s="45" t="s">
        <v>3340</v>
      </c>
      <c r="T425" s="45" t="s">
        <v>3341</v>
      </c>
      <c r="U425" s="45" t="s">
        <v>3425</v>
      </c>
      <c r="V425" s="177" t="s">
        <v>3122</v>
      </c>
      <c r="W425" s="183">
        <v>8234147.364705883</v>
      </c>
      <c r="X425" s="184">
        <f t="shared" si="12"/>
        <v>96872.321937716275</v>
      </c>
      <c r="Y425" s="179">
        <v>92128.23529411765</v>
      </c>
      <c r="Z425" s="76" t="e">
        <v>#N/A</v>
      </c>
      <c r="AA425" s="76" t="e">
        <v>#DIV/0!</v>
      </c>
      <c r="AB425" s="50" t="e">
        <v>#DIV/0!</v>
      </c>
      <c r="AC425" s="185">
        <f t="shared" si="13"/>
        <v>4744.0866435986245</v>
      </c>
      <c r="AD425" s="191"/>
      <c r="AE425" s="187" t="e">
        <v>#N/A</v>
      </c>
      <c r="AF425" s="77"/>
      <c r="AG425" s="81"/>
      <c r="AH425" s="99"/>
    </row>
    <row r="426" spans="1:34" s="51" customFormat="1" ht="45" customHeight="1" x14ac:dyDescent="0.15">
      <c r="A426" s="92"/>
      <c r="B426" s="58" t="s">
        <v>930</v>
      </c>
      <c r="C426" s="43">
        <v>421</v>
      </c>
      <c r="D426" s="137" t="s">
        <v>3342</v>
      </c>
      <c r="E426" s="45" t="s">
        <v>200</v>
      </c>
      <c r="F426" s="46" t="s">
        <v>811</v>
      </c>
      <c r="G426" s="144" t="s">
        <v>95</v>
      </c>
      <c r="H426" s="135">
        <v>1998</v>
      </c>
      <c r="I426" s="146">
        <v>1970</v>
      </c>
      <c r="J426" s="48">
        <v>40.01</v>
      </c>
      <c r="K426" s="140" t="s">
        <v>44</v>
      </c>
      <c r="L426" s="135">
        <v>2</v>
      </c>
      <c r="M426" s="145"/>
      <c r="N426" s="49" t="s">
        <v>97</v>
      </c>
      <c r="O426" s="142" t="s">
        <v>3178</v>
      </c>
      <c r="P426" s="50">
        <v>201741.54873046448</v>
      </c>
      <c r="Q426" s="154"/>
      <c r="R426" s="143"/>
      <c r="S426" s="45" t="s">
        <v>3343</v>
      </c>
      <c r="T426" s="45" t="s">
        <v>3344</v>
      </c>
      <c r="U426" s="45" t="s">
        <v>3425</v>
      </c>
      <c r="V426" s="177" t="s">
        <v>3121</v>
      </c>
      <c r="W426" s="183">
        <v>8071679.364705883</v>
      </c>
      <c r="X426" s="184">
        <f t="shared" si="12"/>
        <v>201741.54873046448</v>
      </c>
      <c r="Y426" s="179">
        <v>185943.48912771809</v>
      </c>
      <c r="Z426" s="76" t="e">
        <v>#N/A</v>
      </c>
      <c r="AA426" s="76" t="e">
        <v>#DIV/0!</v>
      </c>
      <c r="AB426" s="50" t="e">
        <v>#DIV/0!</v>
      </c>
      <c r="AC426" s="185">
        <f t="shared" si="13"/>
        <v>15798.059602746391</v>
      </c>
      <c r="AD426" s="191"/>
      <c r="AE426" s="187" t="e">
        <v>#N/A</v>
      </c>
      <c r="AF426" s="77"/>
      <c r="AG426" s="81"/>
      <c r="AH426" s="99"/>
    </row>
    <row r="427" spans="1:34" s="51" customFormat="1" ht="38.25" customHeight="1" x14ac:dyDescent="0.15">
      <c r="A427" s="92"/>
      <c r="B427" s="58" t="s">
        <v>930</v>
      </c>
      <c r="C427" s="43">
        <v>422</v>
      </c>
      <c r="D427" s="137" t="s">
        <v>3345</v>
      </c>
      <c r="E427" s="45" t="s">
        <v>195</v>
      </c>
      <c r="F427" s="46" t="s">
        <v>852</v>
      </c>
      <c r="G427" s="144" t="s">
        <v>95</v>
      </c>
      <c r="H427" s="135">
        <v>1989</v>
      </c>
      <c r="I427" s="146">
        <v>1970</v>
      </c>
      <c r="J427" s="48">
        <v>90</v>
      </c>
      <c r="K427" s="140" t="s">
        <v>44</v>
      </c>
      <c r="L427" s="135">
        <v>3</v>
      </c>
      <c r="M427" s="145"/>
      <c r="N427" s="49" t="s">
        <v>3178</v>
      </c>
      <c r="O427" s="142" t="s">
        <v>3178</v>
      </c>
      <c r="P427" s="50">
        <v>92784.104052287585</v>
      </c>
      <c r="Q427" s="154"/>
      <c r="R427" s="143"/>
      <c r="S427" s="45" t="s">
        <v>3346</v>
      </c>
      <c r="T427" s="45" t="s">
        <v>3347</v>
      </c>
      <c r="U427" s="45" t="s">
        <v>3425</v>
      </c>
      <c r="V427" s="177" t="s">
        <v>3105</v>
      </c>
      <c r="W427" s="183">
        <v>8350569.364705883</v>
      </c>
      <c r="X427" s="184">
        <f t="shared" si="12"/>
        <v>92784.104052287585</v>
      </c>
      <c r="Y427" s="179">
        <v>87830.044444444444</v>
      </c>
      <c r="Z427" s="76" t="e">
        <v>#N/A</v>
      </c>
      <c r="AA427" s="76" t="e">
        <v>#DIV/0!</v>
      </c>
      <c r="AB427" s="50" t="e">
        <v>#DIV/0!</v>
      </c>
      <c r="AC427" s="185">
        <f t="shared" si="13"/>
        <v>4954.0596078431408</v>
      </c>
      <c r="AD427" s="191"/>
      <c r="AE427" s="187" t="e">
        <v>#N/A</v>
      </c>
      <c r="AF427" s="77"/>
      <c r="AG427" s="81"/>
      <c r="AH427" s="99"/>
    </row>
    <row r="428" spans="1:34" s="51" customFormat="1" ht="63" customHeight="1" x14ac:dyDescent="0.15">
      <c r="A428" s="92"/>
      <c r="B428" s="58" t="s">
        <v>930</v>
      </c>
      <c r="C428" s="43">
        <v>423</v>
      </c>
      <c r="D428" s="137" t="s">
        <v>3132</v>
      </c>
      <c r="E428" s="45" t="s">
        <v>3348</v>
      </c>
      <c r="F428" s="46" t="s">
        <v>3349</v>
      </c>
      <c r="G428" s="144" t="s">
        <v>3350</v>
      </c>
      <c r="H428" s="135">
        <v>1996</v>
      </c>
      <c r="I428" s="146">
        <v>1996</v>
      </c>
      <c r="J428" s="48"/>
      <c r="K428" s="140" t="s">
        <v>44</v>
      </c>
      <c r="L428" s="135">
        <v>1</v>
      </c>
      <c r="M428" s="145"/>
      <c r="N428" s="49" t="s">
        <v>3126</v>
      </c>
      <c r="O428" s="142" t="s">
        <v>3126</v>
      </c>
      <c r="P428" s="50"/>
      <c r="Q428" s="154"/>
      <c r="R428" s="143"/>
      <c r="S428" s="45" t="s">
        <v>3351</v>
      </c>
      <c r="T428" s="45" t="s">
        <v>3352</v>
      </c>
      <c r="U428" s="45" t="s">
        <v>3425</v>
      </c>
      <c r="V428" s="177" t="s">
        <v>3125</v>
      </c>
      <c r="W428" s="183">
        <v>7742393.364705883</v>
      </c>
      <c r="X428" s="184"/>
      <c r="Y428" s="179"/>
      <c r="Z428" s="76" t="e">
        <v>#N/A</v>
      </c>
      <c r="AA428" s="76" t="e">
        <v>#DIV/0!</v>
      </c>
      <c r="AB428" s="50" t="e">
        <v>#DIV/0!</v>
      </c>
      <c r="AC428" s="185">
        <f t="shared" si="13"/>
        <v>0</v>
      </c>
      <c r="AD428" s="191"/>
      <c r="AE428" s="187" t="e">
        <v>#N/A</v>
      </c>
      <c r="AF428" s="77" t="s">
        <v>2528</v>
      </c>
      <c r="AG428" s="81"/>
      <c r="AH428" s="99"/>
    </row>
    <row r="429" spans="1:34" s="51" customFormat="1" ht="38.25" customHeight="1" x14ac:dyDescent="0.15">
      <c r="A429" s="92"/>
      <c r="B429" s="58" t="s">
        <v>930</v>
      </c>
      <c r="C429" s="43">
        <v>424</v>
      </c>
      <c r="D429" s="137" t="s">
        <v>3128</v>
      </c>
      <c r="E429" s="45" t="s">
        <v>3353</v>
      </c>
      <c r="F429" s="46" t="s">
        <v>3354</v>
      </c>
      <c r="G429" s="144" t="s">
        <v>95</v>
      </c>
      <c r="H429" s="135">
        <v>1978</v>
      </c>
      <c r="I429" s="146">
        <v>1964</v>
      </c>
      <c r="J429" s="48">
        <v>91.62</v>
      </c>
      <c r="K429" s="140" t="s">
        <v>44</v>
      </c>
      <c r="L429" s="135">
        <v>3</v>
      </c>
      <c r="M429" s="145"/>
      <c r="N429" s="49" t="s">
        <v>97</v>
      </c>
      <c r="O429" s="142" t="s">
        <v>97</v>
      </c>
      <c r="P429" s="50">
        <v>89496.445805565192</v>
      </c>
      <c r="Q429" s="154"/>
      <c r="R429" s="143"/>
      <c r="S429" s="45" t="s">
        <v>3355</v>
      </c>
      <c r="T429" s="45" t="s">
        <v>3356</v>
      </c>
      <c r="U429" s="45" t="s">
        <v>3425</v>
      </c>
      <c r="V429" s="177" t="s">
        <v>3124</v>
      </c>
      <c r="W429" s="183">
        <v>8199664.364705883</v>
      </c>
      <c r="X429" s="184">
        <f t="shared" si="12"/>
        <v>89496.445805565192</v>
      </c>
      <c r="Y429" s="179">
        <v>85059.724950884076</v>
      </c>
      <c r="Z429" s="76" t="e">
        <v>#N/A</v>
      </c>
      <c r="AA429" s="76" t="e">
        <v>#DIV/0!</v>
      </c>
      <c r="AB429" s="50" t="e">
        <v>#DIV/0!</v>
      </c>
      <c r="AC429" s="185">
        <f t="shared" si="13"/>
        <v>4436.7208546811162</v>
      </c>
      <c r="AD429" s="191"/>
      <c r="AE429" s="187" t="e">
        <v>#N/A</v>
      </c>
      <c r="AF429" s="77" t="s">
        <v>2528</v>
      </c>
      <c r="AG429" s="81"/>
      <c r="AH429" s="99"/>
    </row>
    <row r="430" spans="1:34" s="51" customFormat="1" ht="38.25" customHeight="1" x14ac:dyDescent="0.15">
      <c r="A430" s="92"/>
      <c r="B430" s="58" t="s">
        <v>930</v>
      </c>
      <c r="C430" s="43">
        <v>425</v>
      </c>
      <c r="D430" s="137" t="s">
        <v>3129</v>
      </c>
      <c r="E430" s="45" t="s">
        <v>118</v>
      </c>
      <c r="F430" s="46" t="s">
        <v>880</v>
      </c>
      <c r="G430" s="144" t="s">
        <v>95</v>
      </c>
      <c r="H430" s="135">
        <v>1977</v>
      </c>
      <c r="I430" s="146">
        <v>1963</v>
      </c>
      <c r="J430" s="48">
        <v>114</v>
      </c>
      <c r="K430" s="140" t="s">
        <v>44</v>
      </c>
      <c r="L430" s="135">
        <v>3</v>
      </c>
      <c r="M430" s="145"/>
      <c r="N430" s="49" t="s">
        <v>97</v>
      </c>
      <c r="O430" s="142" t="s">
        <v>97</v>
      </c>
      <c r="P430" s="50">
        <v>70906.924251805991</v>
      </c>
      <c r="Q430" s="154"/>
      <c r="R430" s="143"/>
      <c r="S430" s="45" t="s">
        <v>3357</v>
      </c>
      <c r="T430" s="45" t="s">
        <v>3358</v>
      </c>
      <c r="U430" s="45" t="s">
        <v>3425</v>
      </c>
      <c r="V430" s="177" t="s">
        <v>3123</v>
      </c>
      <c r="W430" s="183">
        <v>8083389.364705883</v>
      </c>
      <c r="X430" s="184">
        <f t="shared" si="12"/>
        <v>70906.924251805991</v>
      </c>
      <c r="Y430" s="179">
        <v>68534.973684210519</v>
      </c>
      <c r="Z430" s="76" t="e">
        <v>#N/A</v>
      </c>
      <c r="AA430" s="76" t="e">
        <v>#DIV/0!</v>
      </c>
      <c r="AB430" s="50" t="e">
        <v>#DIV/0!</v>
      </c>
      <c r="AC430" s="185">
        <f t="shared" si="13"/>
        <v>2371.9505675954715</v>
      </c>
      <c r="AD430" s="191"/>
      <c r="AE430" s="187" t="e">
        <v>#N/A</v>
      </c>
      <c r="AF430" s="77" t="s">
        <v>2528</v>
      </c>
      <c r="AG430" s="81"/>
      <c r="AH430" s="99"/>
    </row>
    <row r="431" spans="1:34" ht="45" customHeight="1" x14ac:dyDescent="0.15">
      <c r="A431" s="92"/>
      <c r="B431" s="59" t="s">
        <v>936</v>
      </c>
      <c r="C431" s="43">
        <v>426</v>
      </c>
      <c r="D431" s="137" t="s">
        <v>937</v>
      </c>
      <c r="E431" s="45" t="s">
        <v>107</v>
      </c>
      <c r="F431" s="46" t="s">
        <v>3457</v>
      </c>
      <c r="G431" s="144" t="s">
        <v>179</v>
      </c>
      <c r="H431" s="135">
        <v>1979</v>
      </c>
      <c r="I431" s="146">
        <v>1979</v>
      </c>
      <c r="J431" s="48">
        <f>4877.59-396.49</f>
        <v>4481.1000000000004</v>
      </c>
      <c r="K431" s="140" t="s">
        <v>96</v>
      </c>
      <c r="L431" s="135">
        <v>6</v>
      </c>
      <c r="M431" s="145" t="s">
        <v>943</v>
      </c>
      <c r="N431" s="49" t="s">
        <v>97</v>
      </c>
      <c r="O431" s="142" t="s">
        <v>97</v>
      </c>
      <c r="P431" s="50">
        <v>24130.872107295083</v>
      </c>
      <c r="Q431" s="90">
        <v>0.44480286236751759</v>
      </c>
      <c r="R431" s="143">
        <v>6103.65</v>
      </c>
      <c r="S431" s="45" t="s">
        <v>3081</v>
      </c>
      <c r="T431" s="45" t="s">
        <v>98</v>
      </c>
      <c r="U431" s="45" t="s">
        <v>3426</v>
      </c>
      <c r="V431" s="177" t="s">
        <v>2064</v>
      </c>
      <c r="W431" s="183">
        <v>108132851</v>
      </c>
      <c r="X431" s="184">
        <f t="shared" si="12"/>
        <v>24130.872107295083</v>
      </c>
      <c r="Y431" s="179">
        <v>22274.975229296375</v>
      </c>
      <c r="Z431" s="76">
        <v>20248.474481712077</v>
      </c>
      <c r="AA431" s="76">
        <v>16720.382495369438</v>
      </c>
      <c r="AB431" s="50">
        <v>17102.638059257562</v>
      </c>
      <c r="AC431" s="185">
        <f t="shared" si="13"/>
        <v>1855.8968779987081</v>
      </c>
      <c r="AD431" s="191">
        <v>0.44480286236751759</v>
      </c>
      <c r="AE431" s="187">
        <v>0.36213224003439598</v>
      </c>
      <c r="AF431" s="77" t="s">
        <v>2970</v>
      </c>
      <c r="AH431" s="99"/>
    </row>
    <row r="432" spans="1:34" ht="38.25" customHeight="1" x14ac:dyDescent="0.15">
      <c r="A432" s="92"/>
      <c r="B432" s="59" t="s">
        <v>936</v>
      </c>
      <c r="C432" s="43">
        <v>427</v>
      </c>
      <c r="D432" s="137" t="s">
        <v>938</v>
      </c>
      <c r="E432" s="45" t="s">
        <v>141</v>
      </c>
      <c r="F432" s="46" t="s">
        <v>898</v>
      </c>
      <c r="G432" s="144" t="s">
        <v>105</v>
      </c>
      <c r="H432" s="135">
        <v>2014</v>
      </c>
      <c r="I432" s="146">
        <v>2014</v>
      </c>
      <c r="J432" s="48">
        <v>233.9</v>
      </c>
      <c r="K432" s="140" t="s">
        <v>96</v>
      </c>
      <c r="L432" s="135">
        <v>2</v>
      </c>
      <c r="M432" s="145" t="s">
        <v>943</v>
      </c>
      <c r="N432" s="49" t="s">
        <v>97</v>
      </c>
      <c r="O432" s="142"/>
      <c r="P432" s="50">
        <v>102115.8475844378</v>
      </c>
      <c r="Q432" s="149"/>
      <c r="R432" s="143"/>
      <c r="S432" s="45" t="s">
        <v>2458</v>
      </c>
      <c r="T432" s="45" t="s">
        <v>939</v>
      </c>
      <c r="U432" s="45" t="s">
        <v>3426</v>
      </c>
      <c r="V432" s="177" t="s">
        <v>2065</v>
      </c>
      <c r="W432" s="183">
        <v>23884896.75</v>
      </c>
      <c r="X432" s="184">
        <f t="shared" si="12"/>
        <v>102115.8475844378</v>
      </c>
      <c r="Y432" s="179">
        <v>100302.06926036767</v>
      </c>
      <c r="Z432" s="76">
        <v>98580.829414279608</v>
      </c>
      <c r="AA432" s="76">
        <v>93552.455109020942</v>
      </c>
      <c r="AB432" s="50">
        <v>64175.47990594271</v>
      </c>
      <c r="AC432" s="185">
        <f t="shared" si="13"/>
        <v>1813.7783240701247</v>
      </c>
      <c r="AD432" s="191"/>
      <c r="AE432" s="187" t="e">
        <v>#N/A</v>
      </c>
      <c r="AF432" s="77"/>
      <c r="AH432" s="99"/>
    </row>
    <row r="433" spans="1:34" ht="38.25" customHeight="1" x14ac:dyDescent="0.15">
      <c r="A433" s="92"/>
      <c r="B433" s="59" t="s">
        <v>936</v>
      </c>
      <c r="C433" s="43">
        <v>428</v>
      </c>
      <c r="D433" s="137" t="s">
        <v>940</v>
      </c>
      <c r="E433" s="45" t="s">
        <v>107</v>
      </c>
      <c r="F433" s="46" t="s">
        <v>941</v>
      </c>
      <c r="G433" s="144" t="s">
        <v>105</v>
      </c>
      <c r="H433" s="135">
        <v>1989</v>
      </c>
      <c r="I433" s="146">
        <v>1989</v>
      </c>
      <c r="J433" s="48">
        <v>331.02</v>
      </c>
      <c r="K433" s="140" t="s">
        <v>96</v>
      </c>
      <c r="L433" s="135">
        <v>1</v>
      </c>
      <c r="M433" s="145"/>
      <c r="N433" s="49" t="s">
        <v>97</v>
      </c>
      <c r="O433" s="142" t="s">
        <v>97</v>
      </c>
      <c r="P433" s="50">
        <v>55506.914234789445</v>
      </c>
      <c r="Q433" s="149"/>
      <c r="R433" s="143">
        <v>3390.02</v>
      </c>
      <c r="S433" s="45"/>
      <c r="T433" s="45" t="s">
        <v>98</v>
      </c>
      <c r="U433" s="45" t="s">
        <v>3426</v>
      </c>
      <c r="V433" s="177" t="s">
        <v>2066</v>
      </c>
      <c r="W433" s="183">
        <v>18373898.75</v>
      </c>
      <c r="X433" s="184">
        <f t="shared" si="12"/>
        <v>55506.914234789445</v>
      </c>
      <c r="Y433" s="179">
        <v>59320.267657543351</v>
      </c>
      <c r="Z433" s="76">
        <v>52245.272188991607</v>
      </c>
      <c r="AA433" s="76">
        <v>51789.155489094315</v>
      </c>
      <c r="AB433" s="50">
        <v>50241.987644251109</v>
      </c>
      <c r="AC433" s="185">
        <f t="shared" si="13"/>
        <v>-3813.3534227539058</v>
      </c>
      <c r="AD433" s="191"/>
      <c r="AE433" s="187" t="e">
        <v>#N/A</v>
      </c>
      <c r="AF433" s="77"/>
      <c r="AH433" s="99"/>
    </row>
    <row r="434" spans="1:34" ht="38.25" customHeight="1" x14ac:dyDescent="0.15">
      <c r="A434" s="92"/>
      <c r="B434" s="59" t="s">
        <v>936</v>
      </c>
      <c r="C434" s="43">
        <v>429</v>
      </c>
      <c r="D434" s="137" t="s">
        <v>942</v>
      </c>
      <c r="E434" s="45" t="s">
        <v>156</v>
      </c>
      <c r="F434" s="46" t="s">
        <v>903</v>
      </c>
      <c r="G434" s="144" t="s">
        <v>122</v>
      </c>
      <c r="H434" s="135">
        <v>1997</v>
      </c>
      <c r="I434" s="146">
        <v>1997</v>
      </c>
      <c r="J434" s="48">
        <v>83.22</v>
      </c>
      <c r="K434" s="140" t="s">
        <v>96</v>
      </c>
      <c r="L434" s="135">
        <v>1</v>
      </c>
      <c r="M434" s="145"/>
      <c r="N434" s="49" t="s">
        <v>123</v>
      </c>
      <c r="O434" s="142" t="s">
        <v>943</v>
      </c>
      <c r="P434" s="50">
        <v>146495.80329247777</v>
      </c>
      <c r="Q434" s="149"/>
      <c r="R434" s="143"/>
      <c r="S434" s="45"/>
      <c r="T434" s="45" t="s">
        <v>944</v>
      </c>
      <c r="U434" s="45" t="s">
        <v>3426</v>
      </c>
      <c r="V434" s="177" t="s">
        <v>2067</v>
      </c>
      <c r="W434" s="183">
        <v>12191380.75</v>
      </c>
      <c r="X434" s="184">
        <f t="shared" si="12"/>
        <v>146495.80329247777</v>
      </c>
      <c r="Y434" s="179">
        <v>140067.84426820476</v>
      </c>
      <c r="Z434" s="76">
        <v>141964.65993751501</v>
      </c>
      <c r="AA434" s="76">
        <v>137189.46467195387</v>
      </c>
      <c r="AB434" s="50">
        <v>303286.00997356407</v>
      </c>
      <c r="AC434" s="185">
        <f t="shared" si="13"/>
        <v>6427.9590242730046</v>
      </c>
      <c r="AD434" s="191"/>
      <c r="AE434" s="187" t="e">
        <v>#N/A</v>
      </c>
      <c r="AF434" s="77"/>
      <c r="AH434" s="99"/>
    </row>
    <row r="435" spans="1:34" ht="38.25" customHeight="1" x14ac:dyDescent="0.15">
      <c r="A435" s="92"/>
      <c r="B435" s="59" t="s">
        <v>936</v>
      </c>
      <c r="C435" s="43">
        <v>430</v>
      </c>
      <c r="D435" s="137" t="s">
        <v>945</v>
      </c>
      <c r="E435" s="45" t="s">
        <v>129</v>
      </c>
      <c r="F435" s="46" t="s">
        <v>892</v>
      </c>
      <c r="G435" s="144" t="s">
        <v>122</v>
      </c>
      <c r="H435" s="135">
        <v>2014</v>
      </c>
      <c r="I435" s="146">
        <v>2014</v>
      </c>
      <c r="J435" s="48">
        <v>257.08</v>
      </c>
      <c r="K435" s="140" t="s">
        <v>96</v>
      </c>
      <c r="L435" s="135">
        <v>1</v>
      </c>
      <c r="M435" s="145"/>
      <c r="N435" s="49" t="s">
        <v>123</v>
      </c>
      <c r="O435" s="142" t="s">
        <v>943</v>
      </c>
      <c r="P435" s="50">
        <v>117976.48883615996</v>
      </c>
      <c r="Q435" s="149"/>
      <c r="R435" s="143"/>
      <c r="S435" s="45"/>
      <c r="T435" s="45" t="s">
        <v>946</v>
      </c>
      <c r="U435" s="45" t="s">
        <v>3426</v>
      </c>
      <c r="V435" s="177" t="s">
        <v>2068</v>
      </c>
      <c r="W435" s="183">
        <v>30329395.75</v>
      </c>
      <c r="X435" s="184">
        <f t="shared" si="12"/>
        <v>117976.48883615996</v>
      </c>
      <c r="Y435" s="179">
        <v>122120.09491208963</v>
      </c>
      <c r="Z435" s="76">
        <v>112199.32316788549</v>
      </c>
      <c r="AA435" s="76">
        <v>104467.5908277579</v>
      </c>
      <c r="AB435" s="50">
        <v>55170.136727866819</v>
      </c>
      <c r="AC435" s="185">
        <f t="shared" si="13"/>
        <v>-4143.606075929667</v>
      </c>
      <c r="AD435" s="191"/>
      <c r="AE435" s="187" t="e">
        <v>#N/A</v>
      </c>
      <c r="AF435" s="77"/>
      <c r="AH435" s="99"/>
    </row>
    <row r="436" spans="1:34" ht="38.25" customHeight="1" x14ac:dyDescent="0.15">
      <c r="A436" s="92"/>
      <c r="B436" s="59" t="s">
        <v>936</v>
      </c>
      <c r="C436" s="43">
        <v>431</v>
      </c>
      <c r="D436" s="137" t="s">
        <v>2923</v>
      </c>
      <c r="E436" s="45" t="s">
        <v>107</v>
      </c>
      <c r="F436" s="46" t="s">
        <v>2507</v>
      </c>
      <c r="G436" s="144" t="s">
        <v>95</v>
      </c>
      <c r="H436" s="135">
        <v>1980</v>
      </c>
      <c r="I436" s="146">
        <v>1980</v>
      </c>
      <c r="J436" s="48">
        <v>45.1</v>
      </c>
      <c r="K436" s="140" t="s">
        <v>96</v>
      </c>
      <c r="L436" s="135">
        <v>3</v>
      </c>
      <c r="M436" s="145"/>
      <c r="N436" s="49" t="s">
        <v>97</v>
      </c>
      <c r="O436" s="142" t="s">
        <v>97</v>
      </c>
      <c r="P436" s="50">
        <v>157828.27050997782</v>
      </c>
      <c r="Q436" s="149"/>
      <c r="R436" s="143">
        <v>0</v>
      </c>
      <c r="S436" s="45" t="s">
        <v>2508</v>
      </c>
      <c r="T436" s="45" t="s">
        <v>98</v>
      </c>
      <c r="U436" s="45" t="s">
        <v>3425</v>
      </c>
      <c r="V436" s="177" t="s">
        <v>2540</v>
      </c>
      <c r="W436" s="183">
        <v>7118055</v>
      </c>
      <c r="X436" s="184">
        <f t="shared" si="12"/>
        <v>157828.27050997782</v>
      </c>
      <c r="Y436" s="179">
        <v>146567.49445676274</v>
      </c>
      <c r="Z436" s="76">
        <v>96394.611973392457</v>
      </c>
      <c r="AA436" s="76">
        <v>33216.629711751659</v>
      </c>
      <c r="AB436" s="50">
        <v>49126.473110376093</v>
      </c>
      <c r="AC436" s="185">
        <f t="shared" si="13"/>
        <v>11260.776053215086</v>
      </c>
      <c r="AD436" s="191"/>
      <c r="AE436" s="187" t="e">
        <v>#N/A</v>
      </c>
      <c r="AF436" s="77" t="s">
        <v>2509</v>
      </c>
      <c r="AH436" s="99"/>
    </row>
    <row r="437" spans="1:34" ht="38.25" customHeight="1" x14ac:dyDescent="0.15">
      <c r="A437" s="92"/>
      <c r="B437" s="59" t="s">
        <v>936</v>
      </c>
      <c r="C437" s="43">
        <v>432</v>
      </c>
      <c r="D437" s="137" t="s">
        <v>947</v>
      </c>
      <c r="E437" s="45" t="s">
        <v>107</v>
      </c>
      <c r="F437" s="46" t="s">
        <v>948</v>
      </c>
      <c r="G437" s="144" t="s">
        <v>95</v>
      </c>
      <c r="H437" s="135">
        <v>1990</v>
      </c>
      <c r="I437" s="146">
        <v>1990</v>
      </c>
      <c r="J437" s="48">
        <v>358.31</v>
      </c>
      <c r="K437" s="140" t="s">
        <v>96</v>
      </c>
      <c r="L437" s="135">
        <v>2</v>
      </c>
      <c r="M437" s="145"/>
      <c r="N437" s="49" t="s">
        <v>97</v>
      </c>
      <c r="O437" s="142" t="s">
        <v>97</v>
      </c>
      <c r="P437" s="50">
        <v>67673.938768105829</v>
      </c>
      <c r="Q437" s="149"/>
      <c r="R437" s="143">
        <v>1113.7</v>
      </c>
      <c r="S437" s="45"/>
      <c r="T437" s="45" t="s">
        <v>98</v>
      </c>
      <c r="U437" s="45" t="s">
        <v>3426</v>
      </c>
      <c r="V437" s="177" t="s">
        <v>2069</v>
      </c>
      <c r="W437" s="183">
        <v>24248249</v>
      </c>
      <c r="X437" s="184">
        <f t="shared" si="12"/>
        <v>67673.938768105829</v>
      </c>
      <c r="Y437" s="179">
        <v>65073.5145544361</v>
      </c>
      <c r="Z437" s="76">
        <v>66594.306606011553</v>
      </c>
      <c r="AA437" s="76">
        <v>65059.261533309145</v>
      </c>
      <c r="AB437" s="50">
        <v>73960.670927409228</v>
      </c>
      <c r="AC437" s="185">
        <f t="shared" si="13"/>
        <v>2600.4242136697285</v>
      </c>
      <c r="AD437" s="191"/>
      <c r="AE437" s="187">
        <v>1</v>
      </c>
      <c r="AF437" s="77" t="s">
        <v>2527</v>
      </c>
      <c r="AH437" s="99"/>
    </row>
    <row r="438" spans="1:34" ht="45" customHeight="1" x14ac:dyDescent="0.15">
      <c r="A438" s="92"/>
      <c r="B438" s="59" t="s">
        <v>936</v>
      </c>
      <c r="C438" s="43">
        <v>433</v>
      </c>
      <c r="D438" s="137" t="s">
        <v>949</v>
      </c>
      <c r="E438" s="45" t="s">
        <v>107</v>
      </c>
      <c r="F438" s="46" t="s">
        <v>950</v>
      </c>
      <c r="G438" s="144" t="s">
        <v>98</v>
      </c>
      <c r="H438" s="135" t="s">
        <v>98</v>
      </c>
      <c r="I438" s="146" t="s">
        <v>98</v>
      </c>
      <c r="J438" s="48"/>
      <c r="K438" s="140" t="s">
        <v>387</v>
      </c>
      <c r="L438" s="135" t="s">
        <v>98</v>
      </c>
      <c r="M438" s="150"/>
      <c r="N438" s="49" t="s">
        <v>123</v>
      </c>
      <c r="O438" s="151"/>
      <c r="P438" s="50"/>
      <c r="Q438" s="90">
        <v>0.22255192878338279</v>
      </c>
      <c r="R438" s="143">
        <v>0</v>
      </c>
      <c r="S438" s="45" t="s">
        <v>98</v>
      </c>
      <c r="T438" s="45" t="s">
        <v>98</v>
      </c>
      <c r="U438" s="45" t="s">
        <v>3426</v>
      </c>
      <c r="V438" s="177" t="s">
        <v>2070</v>
      </c>
      <c r="W438" s="183">
        <v>124490970</v>
      </c>
      <c r="X438" s="184"/>
      <c r="Y438" s="179"/>
      <c r="Z438" s="76" t="e">
        <v>#DIV/0!</v>
      </c>
      <c r="AA438" s="76" t="e">
        <v>#DIV/0!</v>
      </c>
      <c r="AB438" s="50" t="e">
        <v>#DIV/0!</v>
      </c>
      <c r="AC438" s="185">
        <f t="shared" si="13"/>
        <v>0</v>
      </c>
      <c r="AD438" s="191">
        <v>0.22255192878338279</v>
      </c>
      <c r="AE438" s="187">
        <v>0.15044247787610621</v>
      </c>
      <c r="AF438" s="77"/>
      <c r="AH438" s="99"/>
    </row>
    <row r="439" spans="1:34" ht="38.25" customHeight="1" x14ac:dyDescent="0.15">
      <c r="A439" s="92"/>
      <c r="B439" s="59" t="s">
        <v>936</v>
      </c>
      <c r="C439" s="43">
        <v>434</v>
      </c>
      <c r="D439" s="137" t="s">
        <v>951</v>
      </c>
      <c r="E439" s="45" t="s">
        <v>107</v>
      </c>
      <c r="F439" s="46" t="s">
        <v>3457</v>
      </c>
      <c r="G439" s="144" t="s">
        <v>179</v>
      </c>
      <c r="H439" s="135">
        <v>1979</v>
      </c>
      <c r="I439" s="146">
        <v>1979</v>
      </c>
      <c r="J439" s="48">
        <v>396.49</v>
      </c>
      <c r="K439" s="140" t="s">
        <v>96</v>
      </c>
      <c r="L439" s="135">
        <v>7</v>
      </c>
      <c r="M439" s="145" t="s">
        <v>943</v>
      </c>
      <c r="N439" s="49" t="s">
        <v>97</v>
      </c>
      <c r="O439" s="142" t="s">
        <v>97</v>
      </c>
      <c r="P439" s="50">
        <v>25605.205679840601</v>
      </c>
      <c r="Q439" s="149"/>
      <c r="R439" s="143"/>
      <c r="S439" s="45" t="s">
        <v>3081</v>
      </c>
      <c r="T439" s="45" t="s">
        <v>952</v>
      </c>
      <c r="U439" s="45" t="s">
        <v>2072</v>
      </c>
      <c r="V439" s="177" t="s">
        <v>2071</v>
      </c>
      <c r="W439" s="183">
        <v>10152208</v>
      </c>
      <c r="X439" s="184">
        <f t="shared" si="12"/>
        <v>25605.205679840601</v>
      </c>
      <c r="Y439" s="179">
        <v>25814.842745088146</v>
      </c>
      <c r="Z439" s="76">
        <v>36243.872481020961</v>
      </c>
      <c r="AA439" s="76">
        <v>11561.181870917299</v>
      </c>
      <c r="AB439" s="50">
        <v>10586.263008514665</v>
      </c>
      <c r="AC439" s="185">
        <f t="shared" si="13"/>
        <v>-209.63706524754525</v>
      </c>
      <c r="AD439" s="191"/>
      <c r="AE439" s="187" t="e">
        <v>#N/A</v>
      </c>
      <c r="AF439" s="77" t="s">
        <v>2970</v>
      </c>
      <c r="AH439" s="99"/>
    </row>
    <row r="440" spans="1:34" ht="38.25" customHeight="1" x14ac:dyDescent="0.15">
      <c r="A440" s="92"/>
      <c r="B440" s="60" t="s">
        <v>953</v>
      </c>
      <c r="C440" s="43">
        <v>435</v>
      </c>
      <c r="D440" s="137" t="s">
        <v>955</v>
      </c>
      <c r="E440" s="45" t="s">
        <v>107</v>
      </c>
      <c r="F440" s="46" t="s">
        <v>954</v>
      </c>
      <c r="G440" s="144" t="s">
        <v>95</v>
      </c>
      <c r="H440" s="135">
        <v>1969</v>
      </c>
      <c r="I440" s="146">
        <v>1969</v>
      </c>
      <c r="J440" s="48">
        <v>422.2</v>
      </c>
      <c r="K440" s="140" t="s">
        <v>96</v>
      </c>
      <c r="L440" s="135">
        <v>1</v>
      </c>
      <c r="M440" s="145"/>
      <c r="N440" s="49" t="s">
        <v>123</v>
      </c>
      <c r="O440" s="142"/>
      <c r="P440" s="50">
        <v>3500.4997631454289</v>
      </c>
      <c r="Q440" s="149"/>
      <c r="R440" s="143">
        <v>4036.66</v>
      </c>
      <c r="S440" s="45"/>
      <c r="T440" s="148"/>
      <c r="U440" s="45" t="s">
        <v>2073</v>
      </c>
      <c r="V440" s="177" t="s">
        <v>2074</v>
      </c>
      <c r="W440" s="183">
        <v>1477911</v>
      </c>
      <c r="X440" s="184">
        <f t="shared" si="12"/>
        <v>3500.4997631454289</v>
      </c>
      <c r="Y440" s="179">
        <v>44061.828517290385</v>
      </c>
      <c r="Z440" s="76">
        <v>6344.6494552344866</v>
      </c>
      <c r="AA440" s="76">
        <v>359.97157745144483</v>
      </c>
      <c r="AB440" s="50">
        <v>18516.894836570347</v>
      </c>
      <c r="AC440" s="185">
        <f t="shared" si="13"/>
        <v>-40561.328754144954</v>
      </c>
      <c r="AD440" s="191"/>
      <c r="AE440" s="187" t="e">
        <v>#N/A</v>
      </c>
      <c r="AF440" s="77"/>
      <c r="AH440" s="99"/>
    </row>
    <row r="441" spans="1:34" ht="38.25" customHeight="1" x14ac:dyDescent="0.15">
      <c r="A441" s="92"/>
      <c r="B441" s="60" t="s">
        <v>953</v>
      </c>
      <c r="C441" s="43">
        <v>436</v>
      </c>
      <c r="D441" s="137" t="s">
        <v>956</v>
      </c>
      <c r="E441" s="45" t="s">
        <v>200</v>
      </c>
      <c r="F441" s="46" t="s">
        <v>957</v>
      </c>
      <c r="G441" s="144" t="s">
        <v>95</v>
      </c>
      <c r="H441" s="135">
        <v>1986</v>
      </c>
      <c r="I441" s="146">
        <v>1986</v>
      </c>
      <c r="J441" s="48">
        <v>668.04</v>
      </c>
      <c r="K441" s="140" t="s">
        <v>96</v>
      </c>
      <c r="L441" s="135">
        <v>1</v>
      </c>
      <c r="M441" s="145"/>
      <c r="N441" s="49" t="s">
        <v>123</v>
      </c>
      <c r="O441" s="142"/>
      <c r="P441" s="50">
        <v>15649.782947128915</v>
      </c>
      <c r="Q441" s="149"/>
      <c r="R441" s="143">
        <v>5335.66</v>
      </c>
      <c r="S441" s="45"/>
      <c r="T441" s="45" t="s">
        <v>98</v>
      </c>
      <c r="U441" s="45" t="s">
        <v>2073</v>
      </c>
      <c r="V441" s="177" t="s">
        <v>2075</v>
      </c>
      <c r="W441" s="183">
        <v>10454681</v>
      </c>
      <c r="X441" s="184">
        <f t="shared" si="12"/>
        <v>15649.782947128915</v>
      </c>
      <c r="Y441" s="179">
        <v>24178.517753427939</v>
      </c>
      <c r="Z441" s="76">
        <v>20407.658224058439</v>
      </c>
      <c r="AA441" s="76">
        <v>22332.060954433866</v>
      </c>
      <c r="AB441" s="50">
        <v>20849.043470450873</v>
      </c>
      <c r="AC441" s="185">
        <f t="shared" si="13"/>
        <v>-8528.7348062990241</v>
      </c>
      <c r="AD441" s="191"/>
      <c r="AE441" s="187" t="e">
        <v>#N/A</v>
      </c>
      <c r="AF441" s="77"/>
      <c r="AH441" s="99"/>
    </row>
    <row r="442" spans="1:34" ht="38.25" customHeight="1" x14ac:dyDescent="0.15">
      <c r="A442" s="92"/>
      <c r="B442" s="60" t="s">
        <v>953</v>
      </c>
      <c r="C442" s="43">
        <v>437</v>
      </c>
      <c r="D442" s="137" t="s">
        <v>958</v>
      </c>
      <c r="E442" s="45" t="s">
        <v>200</v>
      </c>
      <c r="F442" s="46" t="s">
        <v>959</v>
      </c>
      <c r="G442" s="144" t="s">
        <v>95</v>
      </c>
      <c r="H442" s="135">
        <v>1991</v>
      </c>
      <c r="I442" s="146">
        <v>1991</v>
      </c>
      <c r="J442" s="48">
        <v>2553.1</v>
      </c>
      <c r="K442" s="140" t="s">
        <v>96</v>
      </c>
      <c r="L442" s="135">
        <v>1</v>
      </c>
      <c r="M442" s="145"/>
      <c r="N442" s="49" t="s">
        <v>97</v>
      </c>
      <c r="O442" s="142" t="s">
        <v>97</v>
      </c>
      <c r="P442" s="50">
        <v>11642.354784379773</v>
      </c>
      <c r="Q442" s="149"/>
      <c r="R442" s="143">
        <v>14408.18</v>
      </c>
      <c r="S442" s="45"/>
      <c r="T442" s="45" t="s">
        <v>98</v>
      </c>
      <c r="U442" s="45" t="s">
        <v>2073</v>
      </c>
      <c r="V442" s="177" t="s">
        <v>2076</v>
      </c>
      <c r="W442" s="183">
        <v>29724096</v>
      </c>
      <c r="X442" s="184">
        <f t="shared" si="12"/>
        <v>11642.354784379773</v>
      </c>
      <c r="Y442" s="179">
        <v>16632.641494653559</v>
      </c>
      <c r="Z442" s="76">
        <v>15704.402099408562</v>
      </c>
      <c r="AA442" s="76">
        <v>15200.483333986134</v>
      </c>
      <c r="AB442" s="50">
        <v>21209.80102620344</v>
      </c>
      <c r="AC442" s="185">
        <f t="shared" si="13"/>
        <v>-4990.2867102737855</v>
      </c>
      <c r="AD442" s="191"/>
      <c r="AE442" s="187" t="e">
        <v>#N/A</v>
      </c>
      <c r="AF442" s="77"/>
      <c r="AH442" s="99"/>
    </row>
    <row r="443" spans="1:34" ht="38.25" customHeight="1" x14ac:dyDescent="0.15">
      <c r="A443" s="92"/>
      <c r="B443" s="60" t="s">
        <v>953</v>
      </c>
      <c r="C443" s="43">
        <v>438</v>
      </c>
      <c r="D443" s="137" t="s">
        <v>960</v>
      </c>
      <c r="E443" s="45" t="s">
        <v>107</v>
      </c>
      <c r="F443" s="46" t="s">
        <v>961</v>
      </c>
      <c r="G443" s="144" t="s">
        <v>95</v>
      </c>
      <c r="H443" s="135">
        <v>1982</v>
      </c>
      <c r="I443" s="146">
        <v>1982</v>
      </c>
      <c r="J443" s="48">
        <v>1895.44</v>
      </c>
      <c r="K443" s="140" t="s">
        <v>96</v>
      </c>
      <c r="L443" s="135">
        <v>1</v>
      </c>
      <c r="M443" s="145"/>
      <c r="N443" s="49" t="s">
        <v>97</v>
      </c>
      <c r="O443" s="142" t="s">
        <v>97</v>
      </c>
      <c r="P443" s="50">
        <v>31545.511860043051</v>
      </c>
      <c r="Q443" s="90">
        <v>0.27139138306802979</v>
      </c>
      <c r="R443" s="143">
        <v>6099.58</v>
      </c>
      <c r="S443" s="45"/>
      <c r="T443" s="45" t="s">
        <v>98</v>
      </c>
      <c r="U443" s="45" t="s">
        <v>2073</v>
      </c>
      <c r="V443" s="177" t="s">
        <v>2077</v>
      </c>
      <c r="W443" s="183">
        <v>59792625</v>
      </c>
      <c r="X443" s="184">
        <f t="shared" si="12"/>
        <v>31545.511860043051</v>
      </c>
      <c r="Y443" s="179">
        <v>24679.621618199468</v>
      </c>
      <c r="Z443" s="76">
        <v>23970.797281897605</v>
      </c>
      <c r="AA443" s="76">
        <v>25511.688051323174</v>
      </c>
      <c r="AB443" s="50">
        <v>21129.398451019289</v>
      </c>
      <c r="AC443" s="185">
        <f t="shared" si="13"/>
        <v>6865.8902418435828</v>
      </c>
      <c r="AD443" s="191">
        <v>0.27139138306802979</v>
      </c>
      <c r="AE443" s="187">
        <v>0.25420289855072464</v>
      </c>
      <c r="AF443" s="77"/>
      <c r="AH443" s="99"/>
    </row>
    <row r="444" spans="1:34" ht="38.25" customHeight="1" x14ac:dyDescent="0.15">
      <c r="A444" s="92"/>
      <c r="B444" s="60" t="s">
        <v>953</v>
      </c>
      <c r="C444" s="43">
        <v>439</v>
      </c>
      <c r="D444" s="137" t="s">
        <v>962</v>
      </c>
      <c r="E444" s="45" t="s">
        <v>107</v>
      </c>
      <c r="F444" s="46" t="s">
        <v>963</v>
      </c>
      <c r="G444" s="144" t="s">
        <v>122</v>
      </c>
      <c r="H444" s="135">
        <v>2014</v>
      </c>
      <c r="I444" s="146">
        <v>2014</v>
      </c>
      <c r="J444" s="48">
        <v>649.21</v>
      </c>
      <c r="K444" s="140" t="s">
        <v>96</v>
      </c>
      <c r="L444" s="135">
        <v>1</v>
      </c>
      <c r="M444" s="145"/>
      <c r="N444" s="49" t="s">
        <v>97</v>
      </c>
      <c r="O444" s="142" t="s">
        <v>97</v>
      </c>
      <c r="P444" s="50">
        <v>13431.267232482554</v>
      </c>
      <c r="Q444" s="149"/>
      <c r="R444" s="143">
        <v>2261.0700000000002</v>
      </c>
      <c r="S444" s="45"/>
      <c r="T444" s="148"/>
      <c r="U444" s="45" t="s">
        <v>2073</v>
      </c>
      <c r="V444" s="177" t="s">
        <v>2078</v>
      </c>
      <c r="W444" s="183">
        <v>8719713</v>
      </c>
      <c r="X444" s="184">
        <f t="shared" si="12"/>
        <v>13431.267232482554</v>
      </c>
      <c r="Y444" s="179">
        <v>13165.682906917638</v>
      </c>
      <c r="Z444" s="76">
        <v>17058.458742163552</v>
      </c>
      <c r="AA444" s="76">
        <v>-30785.713405523635</v>
      </c>
      <c r="AB444" s="50">
        <v>106903.73838973521</v>
      </c>
      <c r="AC444" s="185">
        <f t="shared" si="13"/>
        <v>265.58432556491607</v>
      </c>
      <c r="AD444" s="191"/>
      <c r="AE444" s="187" t="e">
        <v>#N/A</v>
      </c>
      <c r="AF444" s="77"/>
      <c r="AH444" s="99"/>
    </row>
    <row r="445" spans="1:34" ht="38.25" customHeight="1" x14ac:dyDescent="0.15">
      <c r="A445" s="92"/>
      <c r="B445" s="60" t="s">
        <v>953</v>
      </c>
      <c r="C445" s="43">
        <v>440</v>
      </c>
      <c r="D445" s="137" t="s">
        <v>964</v>
      </c>
      <c r="E445" s="45" t="s">
        <v>107</v>
      </c>
      <c r="F445" s="46" t="s">
        <v>965</v>
      </c>
      <c r="G445" s="144" t="s">
        <v>95</v>
      </c>
      <c r="H445" s="135">
        <v>2005</v>
      </c>
      <c r="I445" s="146">
        <v>2005</v>
      </c>
      <c r="J445" s="48">
        <v>279</v>
      </c>
      <c r="K445" s="140" t="s">
        <v>96</v>
      </c>
      <c r="L445" s="135">
        <v>3</v>
      </c>
      <c r="M445" s="145"/>
      <c r="N445" s="49" t="s">
        <v>97</v>
      </c>
      <c r="O445" s="142"/>
      <c r="P445" s="50">
        <v>595006.83512544807</v>
      </c>
      <c r="Q445" s="149"/>
      <c r="R445" s="143"/>
      <c r="S445" s="45" t="s">
        <v>2955</v>
      </c>
      <c r="T445" s="45" t="s">
        <v>966</v>
      </c>
      <c r="U445" s="45" t="s">
        <v>3456</v>
      </c>
      <c r="V445" s="177" t="s">
        <v>2079</v>
      </c>
      <c r="W445" s="183">
        <v>166006907</v>
      </c>
      <c r="X445" s="184">
        <f t="shared" si="12"/>
        <v>595006.83512544807</v>
      </c>
      <c r="Y445" s="179">
        <v>753227.75985663082</v>
      </c>
      <c r="Z445" s="76">
        <v>770988.04301075265</v>
      </c>
      <c r="AA445" s="76">
        <v>431375.20071684587</v>
      </c>
      <c r="AB445" s="50">
        <v>435101.95340501791</v>
      </c>
      <c r="AC445" s="185">
        <f t="shared" si="13"/>
        <v>-158220.92473118275</v>
      </c>
      <c r="AD445" s="191"/>
      <c r="AE445" s="187" t="e">
        <v>#N/A</v>
      </c>
      <c r="AF445" s="77" t="s">
        <v>2971</v>
      </c>
      <c r="AH445" s="99"/>
    </row>
    <row r="446" spans="1:34" ht="38.25" customHeight="1" x14ac:dyDescent="0.15">
      <c r="A446" s="92"/>
      <c r="B446" s="60" t="s">
        <v>953</v>
      </c>
      <c r="C446" s="43">
        <v>441</v>
      </c>
      <c r="D446" s="137" t="s">
        <v>967</v>
      </c>
      <c r="E446" s="45" t="s">
        <v>107</v>
      </c>
      <c r="F446" s="46" t="s">
        <v>965</v>
      </c>
      <c r="G446" s="144" t="s">
        <v>95</v>
      </c>
      <c r="H446" s="135">
        <v>2005</v>
      </c>
      <c r="I446" s="146">
        <v>2005</v>
      </c>
      <c r="J446" s="48">
        <f>8789.35-279-2474.16</f>
        <v>6036.1900000000005</v>
      </c>
      <c r="K446" s="140" t="s">
        <v>96</v>
      </c>
      <c r="L446" s="135">
        <v>3</v>
      </c>
      <c r="M446" s="145" t="s">
        <v>943</v>
      </c>
      <c r="N446" s="49" t="s">
        <v>97</v>
      </c>
      <c r="O446" s="142"/>
      <c r="P446" s="50">
        <v>8019.4130734784685</v>
      </c>
      <c r="Q446" s="149"/>
      <c r="R446" s="143">
        <v>22017.61</v>
      </c>
      <c r="S446" s="45" t="s">
        <v>2955</v>
      </c>
      <c r="T446" s="45" t="s">
        <v>98</v>
      </c>
      <c r="U446" s="45" t="s">
        <v>1688</v>
      </c>
      <c r="V446" s="177" t="s">
        <v>2081</v>
      </c>
      <c r="W446" s="183">
        <v>48406701</v>
      </c>
      <c r="X446" s="184">
        <f t="shared" si="12"/>
        <v>8019.4130734784685</v>
      </c>
      <c r="Y446" s="179">
        <v>15474.248988186255</v>
      </c>
      <c r="Z446" s="76">
        <v>6930.1766511657179</v>
      </c>
      <c r="AA446" s="76">
        <v>9272.0752660204525</v>
      </c>
      <c r="AB446" s="50">
        <v>6909.6603547445166</v>
      </c>
      <c r="AC446" s="185">
        <f t="shared" si="13"/>
        <v>-7454.8359147077863</v>
      </c>
      <c r="AD446" s="191"/>
      <c r="AE446" s="187" t="e">
        <v>#N/A</v>
      </c>
      <c r="AF446" s="77" t="s">
        <v>2971</v>
      </c>
      <c r="AH446" s="99"/>
    </row>
    <row r="447" spans="1:34" ht="38.25" customHeight="1" x14ac:dyDescent="0.15">
      <c r="A447" s="92"/>
      <c r="B447" s="60" t="s">
        <v>953</v>
      </c>
      <c r="C447" s="43">
        <v>442</v>
      </c>
      <c r="D447" s="137" t="s">
        <v>2949</v>
      </c>
      <c r="E447" s="45" t="s">
        <v>107</v>
      </c>
      <c r="F447" s="46" t="s">
        <v>965</v>
      </c>
      <c r="G447" s="144" t="s">
        <v>95</v>
      </c>
      <c r="H447" s="135">
        <v>2005</v>
      </c>
      <c r="I447" s="146">
        <v>2005</v>
      </c>
      <c r="J447" s="48">
        <v>2474.16</v>
      </c>
      <c r="K447" s="140" t="s">
        <v>96</v>
      </c>
      <c r="L447" s="135">
        <v>3</v>
      </c>
      <c r="M447" s="145" t="s">
        <v>943</v>
      </c>
      <c r="N447" s="49" t="s">
        <v>97</v>
      </c>
      <c r="O447" s="142"/>
      <c r="P447" s="50">
        <v>6755.0784912859317</v>
      </c>
      <c r="Q447" s="149"/>
      <c r="R447" s="143"/>
      <c r="S447" s="45" t="s">
        <v>2955</v>
      </c>
      <c r="T447" s="45" t="s">
        <v>966</v>
      </c>
      <c r="U447" s="45" t="s">
        <v>1688</v>
      </c>
      <c r="V447" s="177" t="s">
        <v>2999</v>
      </c>
      <c r="W447" s="183">
        <v>16713145</v>
      </c>
      <c r="X447" s="184">
        <f t="shared" si="12"/>
        <v>6755.0784912859317</v>
      </c>
      <c r="Y447" s="179">
        <v>13774.675041226114</v>
      </c>
      <c r="Z447" s="76">
        <v>26620.677320787661</v>
      </c>
      <c r="AA447" s="76"/>
      <c r="AB447" s="50"/>
      <c r="AC447" s="185">
        <f t="shared" si="13"/>
        <v>-7019.5965499401818</v>
      </c>
      <c r="AD447" s="191"/>
      <c r="AE447" s="187" t="e">
        <v>#N/A</v>
      </c>
      <c r="AF447" s="77" t="s">
        <v>2950</v>
      </c>
      <c r="AH447" s="99"/>
    </row>
    <row r="448" spans="1:34" ht="38.25" customHeight="1" x14ac:dyDescent="0.15">
      <c r="A448" s="92"/>
      <c r="B448" s="60" t="s">
        <v>953</v>
      </c>
      <c r="C448" s="43">
        <v>443</v>
      </c>
      <c r="D448" s="137" t="s">
        <v>968</v>
      </c>
      <c r="E448" s="45" t="s">
        <v>107</v>
      </c>
      <c r="F448" s="46" t="s">
        <v>969</v>
      </c>
      <c r="G448" s="144" t="s">
        <v>95</v>
      </c>
      <c r="H448" s="135">
        <v>1971</v>
      </c>
      <c r="I448" s="146">
        <v>1971</v>
      </c>
      <c r="J448" s="48">
        <v>1641.42</v>
      </c>
      <c r="K448" s="140" t="s">
        <v>96</v>
      </c>
      <c r="L448" s="135">
        <v>4</v>
      </c>
      <c r="M448" s="145"/>
      <c r="N448" s="49" t="s">
        <v>188</v>
      </c>
      <c r="O448" s="142"/>
      <c r="P448" s="87">
        <v>1781.0426338170607</v>
      </c>
      <c r="Q448" s="149"/>
      <c r="R448" s="143">
        <v>1669.04</v>
      </c>
      <c r="S448" s="45"/>
      <c r="T448" s="45" t="s">
        <v>98</v>
      </c>
      <c r="U448" s="45" t="s">
        <v>3427</v>
      </c>
      <c r="V448" s="177" t="s">
        <v>2082</v>
      </c>
      <c r="W448" s="183">
        <v>2923439</v>
      </c>
      <c r="X448" s="184">
        <f t="shared" si="12"/>
        <v>1781.0426338170607</v>
      </c>
      <c r="Y448" s="179">
        <v>1249.792253049189</v>
      </c>
      <c r="Z448" s="76">
        <v>-742.22624313094752</v>
      </c>
      <c r="AA448" s="76">
        <v>2249.7051333601394</v>
      </c>
      <c r="AB448" s="50">
        <v>18670.584615759526</v>
      </c>
      <c r="AC448" s="185">
        <f t="shared" si="13"/>
        <v>531.25038076787177</v>
      </c>
      <c r="AD448" s="191"/>
      <c r="AE448" s="187" t="e">
        <v>#N/A</v>
      </c>
      <c r="AF448" s="77"/>
      <c r="AH448" s="99"/>
    </row>
    <row r="449" spans="1:34" ht="30" customHeight="1" x14ac:dyDescent="0.15">
      <c r="A449" s="92"/>
      <c r="B449" s="61" t="s">
        <v>970</v>
      </c>
      <c r="C449" s="43">
        <v>444</v>
      </c>
      <c r="D449" s="137" t="s">
        <v>971</v>
      </c>
      <c r="E449" s="45" t="s">
        <v>107</v>
      </c>
      <c r="F449" s="46" t="s">
        <v>972</v>
      </c>
      <c r="G449" s="144" t="s">
        <v>95</v>
      </c>
      <c r="H449" s="135">
        <v>1968</v>
      </c>
      <c r="I449" s="146">
        <v>1968</v>
      </c>
      <c r="J449" s="48">
        <v>35353.75</v>
      </c>
      <c r="K449" s="140" t="s">
        <v>96</v>
      </c>
      <c r="L449" s="135">
        <v>9</v>
      </c>
      <c r="M449" s="145" t="s">
        <v>943</v>
      </c>
      <c r="N449" s="49" t="s">
        <v>97</v>
      </c>
      <c r="O449" s="142"/>
      <c r="P449" s="50">
        <v>15725.283484778842</v>
      </c>
      <c r="Q449" s="90">
        <v>1</v>
      </c>
      <c r="R449" s="143">
        <v>32487.829999999998</v>
      </c>
      <c r="S449" s="45"/>
      <c r="T449" s="45" t="s">
        <v>98</v>
      </c>
      <c r="U449" s="45" t="s">
        <v>1661</v>
      </c>
      <c r="V449" s="177" t="s">
        <v>2083</v>
      </c>
      <c r="W449" s="183">
        <v>555947741</v>
      </c>
      <c r="X449" s="184">
        <f t="shared" si="12"/>
        <v>15725.283484778842</v>
      </c>
      <c r="Y449" s="179">
        <v>15242.413775059224</v>
      </c>
      <c r="Z449" s="76">
        <v>13463.392794258034</v>
      </c>
      <c r="AA449" s="76">
        <v>12951.344227981474</v>
      </c>
      <c r="AB449" s="50">
        <v>14415.87231906092</v>
      </c>
      <c r="AC449" s="185">
        <f t="shared" si="13"/>
        <v>482.86970971961819</v>
      </c>
      <c r="AD449" s="191">
        <v>1</v>
      </c>
      <c r="AE449" s="187">
        <v>1</v>
      </c>
      <c r="AF449" s="77"/>
      <c r="AH449" s="99"/>
    </row>
    <row r="450" spans="1:34" ht="38.25" customHeight="1" x14ac:dyDescent="0.15">
      <c r="A450" s="92"/>
      <c r="B450" s="61" t="s">
        <v>970</v>
      </c>
      <c r="C450" s="43">
        <v>445</v>
      </c>
      <c r="D450" s="137" t="s">
        <v>973</v>
      </c>
      <c r="E450" s="45" t="s">
        <v>111</v>
      </c>
      <c r="F450" s="46" t="s">
        <v>3139</v>
      </c>
      <c r="G450" s="144" t="s">
        <v>95</v>
      </c>
      <c r="H450" s="135">
        <v>1983</v>
      </c>
      <c r="I450" s="146">
        <v>1983</v>
      </c>
      <c r="J450" s="48">
        <v>181.5</v>
      </c>
      <c r="K450" s="140" t="s">
        <v>96</v>
      </c>
      <c r="L450" s="135">
        <v>1</v>
      </c>
      <c r="M450" s="145"/>
      <c r="N450" s="49" t="s">
        <v>97</v>
      </c>
      <c r="O450" s="142" t="s">
        <v>97</v>
      </c>
      <c r="P450" s="50">
        <v>193378.15426997244</v>
      </c>
      <c r="Q450" s="149"/>
      <c r="R450" s="143"/>
      <c r="S450" s="45" t="s">
        <v>2459</v>
      </c>
      <c r="T450" s="45" t="s">
        <v>476</v>
      </c>
      <c r="U450" s="45" t="s">
        <v>2085</v>
      </c>
      <c r="V450" s="177" t="s">
        <v>2084</v>
      </c>
      <c r="W450" s="183">
        <v>35098135</v>
      </c>
      <c r="X450" s="184">
        <f t="shared" si="12"/>
        <v>193378.15426997244</v>
      </c>
      <c r="Y450" s="179">
        <v>265140.08264462813</v>
      </c>
      <c r="Z450" s="76">
        <v>255523.96143250688</v>
      </c>
      <c r="AA450" s="76">
        <v>325289.23966942151</v>
      </c>
      <c r="AB450" s="50">
        <v>249732.11570247935</v>
      </c>
      <c r="AC450" s="185">
        <f t="shared" si="13"/>
        <v>-71761.92837465569</v>
      </c>
      <c r="AD450" s="191"/>
      <c r="AE450" s="187" t="e">
        <v>#N/A</v>
      </c>
      <c r="AF450" s="77"/>
      <c r="AH450" s="99"/>
    </row>
    <row r="451" spans="1:34" ht="45" customHeight="1" x14ac:dyDescent="0.15">
      <c r="A451" s="92"/>
      <c r="B451" s="61" t="s">
        <v>970</v>
      </c>
      <c r="C451" s="43">
        <v>446</v>
      </c>
      <c r="D451" s="137" t="s">
        <v>974</v>
      </c>
      <c r="E451" s="45" t="s">
        <v>129</v>
      </c>
      <c r="F451" s="46" t="s">
        <v>130</v>
      </c>
      <c r="G451" s="144" t="s">
        <v>95</v>
      </c>
      <c r="H451" s="135">
        <v>2009</v>
      </c>
      <c r="I451" s="139">
        <v>2009</v>
      </c>
      <c r="J451" s="48">
        <v>294.5</v>
      </c>
      <c r="K451" s="140" t="s">
        <v>96</v>
      </c>
      <c r="L451" s="135">
        <v>1</v>
      </c>
      <c r="M451" s="145"/>
      <c r="N451" s="49" t="s">
        <v>97</v>
      </c>
      <c r="O451" s="142" t="s">
        <v>97</v>
      </c>
      <c r="P451" s="50">
        <v>157822.50594227505</v>
      </c>
      <c r="Q451" s="149"/>
      <c r="R451" s="143"/>
      <c r="S451" s="45" t="s">
        <v>3082</v>
      </c>
      <c r="T451" s="45" t="s">
        <v>384</v>
      </c>
      <c r="U451" s="45" t="s">
        <v>2087</v>
      </c>
      <c r="V451" s="177" t="s">
        <v>2086</v>
      </c>
      <c r="W451" s="183">
        <v>46478728</v>
      </c>
      <c r="X451" s="184">
        <f t="shared" si="12"/>
        <v>157822.50594227505</v>
      </c>
      <c r="Y451" s="179">
        <v>209006.29541595926</v>
      </c>
      <c r="Z451" s="76">
        <v>188238.68930390492</v>
      </c>
      <c r="AA451" s="76">
        <v>233430.88964346351</v>
      </c>
      <c r="AB451" s="50">
        <v>243834.79080459769</v>
      </c>
      <c r="AC451" s="185">
        <f t="shared" si="13"/>
        <v>-51183.789473684214</v>
      </c>
      <c r="AD451" s="191"/>
      <c r="AE451" s="187" t="e">
        <v>#N/A</v>
      </c>
      <c r="AF451" s="77" t="s">
        <v>2965</v>
      </c>
      <c r="AH451" s="99"/>
    </row>
    <row r="452" spans="1:34" ht="30" customHeight="1" x14ac:dyDescent="0.15">
      <c r="A452" s="92"/>
      <c r="B452" s="61" t="s">
        <v>970</v>
      </c>
      <c r="C452" s="43">
        <v>447</v>
      </c>
      <c r="D452" s="137" t="s">
        <v>975</v>
      </c>
      <c r="E452" s="45" t="s">
        <v>156</v>
      </c>
      <c r="F452" s="46" t="s">
        <v>469</v>
      </c>
      <c r="G452" s="144" t="s">
        <v>95</v>
      </c>
      <c r="H452" s="135">
        <v>1991</v>
      </c>
      <c r="I452" s="146">
        <v>1991</v>
      </c>
      <c r="J452" s="48">
        <v>324</v>
      </c>
      <c r="K452" s="140" t="s">
        <v>96</v>
      </c>
      <c r="L452" s="135">
        <v>4</v>
      </c>
      <c r="M452" s="145" t="s">
        <v>1657</v>
      </c>
      <c r="N452" s="49" t="s">
        <v>97</v>
      </c>
      <c r="O452" s="142"/>
      <c r="P452" s="50">
        <v>284566.18518518517</v>
      </c>
      <c r="Q452" s="149"/>
      <c r="R452" s="143"/>
      <c r="S452" s="45" t="s">
        <v>2460</v>
      </c>
      <c r="T452" s="45" t="s">
        <v>976</v>
      </c>
      <c r="U452" s="45" t="s">
        <v>2089</v>
      </c>
      <c r="V452" s="177" t="s">
        <v>2088</v>
      </c>
      <c r="W452" s="183">
        <v>92199444</v>
      </c>
      <c r="X452" s="184">
        <f t="shared" si="12"/>
        <v>284566.18518518517</v>
      </c>
      <c r="Y452" s="179">
        <v>405631.42283950618</v>
      </c>
      <c r="Z452" s="76">
        <v>402682.89814814815</v>
      </c>
      <c r="AA452" s="76">
        <v>209603.67901234567</v>
      </c>
      <c r="AB452" s="50">
        <v>271097.60493827163</v>
      </c>
      <c r="AC452" s="185">
        <f t="shared" si="13"/>
        <v>-121065.23765432101</v>
      </c>
      <c r="AD452" s="191"/>
      <c r="AE452" s="187" t="e">
        <v>#N/A</v>
      </c>
      <c r="AF452" s="77"/>
      <c r="AH452" s="99"/>
    </row>
    <row r="453" spans="1:34" ht="45" customHeight="1" x14ac:dyDescent="0.15">
      <c r="A453" s="92"/>
      <c r="B453" s="61" t="s">
        <v>970</v>
      </c>
      <c r="C453" s="43">
        <v>448</v>
      </c>
      <c r="D453" s="137" t="s">
        <v>977</v>
      </c>
      <c r="E453" s="45" t="s">
        <v>115</v>
      </c>
      <c r="F453" s="46" t="s">
        <v>116</v>
      </c>
      <c r="G453" s="144" t="s">
        <v>95</v>
      </c>
      <c r="H453" s="135">
        <v>2003</v>
      </c>
      <c r="I453" s="139">
        <v>2003</v>
      </c>
      <c r="J453" s="48">
        <v>392.7</v>
      </c>
      <c r="K453" s="140" t="s">
        <v>96</v>
      </c>
      <c r="L453" s="135">
        <v>1</v>
      </c>
      <c r="M453" s="145"/>
      <c r="N453" s="49" t="s">
        <v>97</v>
      </c>
      <c r="O453" s="142" t="s">
        <v>97</v>
      </c>
      <c r="P453" s="50">
        <v>51808.400814871406</v>
      </c>
      <c r="Q453" s="149"/>
      <c r="R453" s="143"/>
      <c r="S453" s="45" t="s">
        <v>2461</v>
      </c>
      <c r="T453" s="45" t="s">
        <v>978</v>
      </c>
      <c r="U453" s="45" t="s">
        <v>2091</v>
      </c>
      <c r="V453" s="177" t="s">
        <v>2090</v>
      </c>
      <c r="W453" s="183">
        <v>20345159</v>
      </c>
      <c r="X453" s="184">
        <f t="shared" si="12"/>
        <v>51808.400814871406</v>
      </c>
      <c r="Y453" s="179">
        <v>52081.410746116628</v>
      </c>
      <c r="Z453" s="76">
        <v>59569.704609116372</v>
      </c>
      <c r="AA453" s="76">
        <v>89311.219760631531</v>
      </c>
      <c r="AB453" s="50">
        <v>76086.208301502425</v>
      </c>
      <c r="AC453" s="185">
        <f t="shared" si="13"/>
        <v>-273.00993124522211</v>
      </c>
      <c r="AD453" s="191"/>
      <c r="AE453" s="187" t="e">
        <v>#N/A</v>
      </c>
      <c r="AF453" s="77"/>
      <c r="AH453" s="99"/>
    </row>
    <row r="454" spans="1:34" ht="45" customHeight="1" x14ac:dyDescent="0.15">
      <c r="A454" s="92"/>
      <c r="B454" s="61" t="s">
        <v>970</v>
      </c>
      <c r="C454" s="43">
        <v>449</v>
      </c>
      <c r="D454" s="137" t="s">
        <v>979</v>
      </c>
      <c r="E454" s="45" t="s">
        <v>100</v>
      </c>
      <c r="F454" s="46" t="s">
        <v>133</v>
      </c>
      <c r="G454" s="144" t="s">
        <v>95</v>
      </c>
      <c r="H454" s="135">
        <v>1989</v>
      </c>
      <c r="I454" s="139">
        <v>1975</v>
      </c>
      <c r="J454" s="48">
        <v>221.3</v>
      </c>
      <c r="K454" s="140" t="s">
        <v>96</v>
      </c>
      <c r="L454" s="135">
        <v>2</v>
      </c>
      <c r="M454" s="145"/>
      <c r="N454" s="49" t="s">
        <v>97</v>
      </c>
      <c r="O454" s="142" t="s">
        <v>97</v>
      </c>
      <c r="P454" s="50">
        <v>189145.82467239042</v>
      </c>
      <c r="Q454" s="149"/>
      <c r="R454" s="143"/>
      <c r="S454" s="45" t="s">
        <v>2462</v>
      </c>
      <c r="T454" s="45" t="s">
        <v>294</v>
      </c>
      <c r="U454" s="45" t="s">
        <v>2093</v>
      </c>
      <c r="V454" s="177" t="s">
        <v>2092</v>
      </c>
      <c r="W454" s="183">
        <v>41857971</v>
      </c>
      <c r="X454" s="184">
        <f t="shared" si="12"/>
        <v>189145.82467239042</v>
      </c>
      <c r="Y454" s="179">
        <v>172383.39358337098</v>
      </c>
      <c r="Z454" s="76">
        <v>190876.20876638047</v>
      </c>
      <c r="AA454" s="76">
        <v>216329.76954360594</v>
      </c>
      <c r="AB454" s="50">
        <v>197904.75824672388</v>
      </c>
      <c r="AC454" s="185">
        <f t="shared" si="13"/>
        <v>16762.431089019432</v>
      </c>
      <c r="AD454" s="191"/>
      <c r="AE454" s="187" t="e">
        <v>#N/A</v>
      </c>
      <c r="AF454" s="77"/>
      <c r="AH454" s="99"/>
    </row>
    <row r="455" spans="1:34" ht="56.25" customHeight="1" x14ac:dyDescent="0.15">
      <c r="A455" s="92"/>
      <c r="B455" s="61" t="s">
        <v>970</v>
      </c>
      <c r="C455" s="43">
        <v>450</v>
      </c>
      <c r="D455" s="137" t="s">
        <v>980</v>
      </c>
      <c r="E455" s="45" t="s">
        <v>93</v>
      </c>
      <c r="F455" s="46" t="s">
        <v>94</v>
      </c>
      <c r="G455" s="147" t="s">
        <v>95</v>
      </c>
      <c r="H455" s="47">
        <v>1996</v>
      </c>
      <c r="I455" s="139">
        <v>1996</v>
      </c>
      <c r="J455" s="48">
        <v>680.2</v>
      </c>
      <c r="K455" s="140" t="s">
        <v>96</v>
      </c>
      <c r="L455" s="47">
        <v>2</v>
      </c>
      <c r="M455" s="145" t="s">
        <v>943</v>
      </c>
      <c r="N455" s="49" t="s">
        <v>97</v>
      </c>
      <c r="O455" s="142" t="s">
        <v>97</v>
      </c>
      <c r="P455" s="50">
        <v>71689.581005586588</v>
      </c>
      <c r="Q455" s="149"/>
      <c r="R455" s="143"/>
      <c r="S455" s="45" t="s">
        <v>2463</v>
      </c>
      <c r="T455" s="45" t="s">
        <v>207</v>
      </c>
      <c r="U455" s="45" t="s">
        <v>2095</v>
      </c>
      <c r="V455" s="177" t="s">
        <v>2094</v>
      </c>
      <c r="W455" s="183">
        <v>48763253</v>
      </c>
      <c r="X455" s="184">
        <f t="shared" ref="X455:X518" si="14">W455/J455</f>
        <v>71689.581005586588</v>
      </c>
      <c r="Y455" s="179">
        <v>80135.157306674504</v>
      </c>
      <c r="Z455" s="76">
        <v>79333.18435754189</v>
      </c>
      <c r="AA455" s="76">
        <v>53491.974419288439</v>
      </c>
      <c r="AB455" s="50">
        <v>59467.086151132018</v>
      </c>
      <c r="AC455" s="185">
        <f t="shared" ref="AC455:AC518" si="15">P455-Y455</f>
        <v>-8445.5763010879164</v>
      </c>
      <c r="AD455" s="191"/>
      <c r="AE455" s="187" t="e">
        <v>#N/A</v>
      </c>
      <c r="AF455" s="77"/>
      <c r="AH455" s="99"/>
    </row>
    <row r="456" spans="1:34" ht="63" customHeight="1" x14ac:dyDescent="0.15">
      <c r="A456" s="92"/>
      <c r="B456" s="61" t="s">
        <v>970</v>
      </c>
      <c r="C456" s="43">
        <v>451</v>
      </c>
      <c r="D456" s="137" t="s">
        <v>981</v>
      </c>
      <c r="E456" s="45" t="s">
        <v>103</v>
      </c>
      <c r="F456" s="46" t="s">
        <v>104</v>
      </c>
      <c r="G456" s="144" t="s">
        <v>105</v>
      </c>
      <c r="H456" s="135">
        <v>1997</v>
      </c>
      <c r="I456" s="139">
        <v>1997</v>
      </c>
      <c r="J456" s="48">
        <v>400.6</v>
      </c>
      <c r="K456" s="140" t="s">
        <v>96</v>
      </c>
      <c r="L456" s="135">
        <v>1</v>
      </c>
      <c r="M456" s="145"/>
      <c r="N456" s="49" t="s">
        <v>97</v>
      </c>
      <c r="O456" s="142" t="s">
        <v>97</v>
      </c>
      <c r="P456" s="50">
        <v>139426.7498751872</v>
      </c>
      <c r="Q456" s="149"/>
      <c r="R456" s="143"/>
      <c r="S456" s="45" t="s">
        <v>2487</v>
      </c>
      <c r="T456" s="45" t="s">
        <v>376</v>
      </c>
      <c r="U456" s="45" t="s">
        <v>2097</v>
      </c>
      <c r="V456" s="177" t="s">
        <v>2096</v>
      </c>
      <c r="W456" s="183">
        <v>55854356</v>
      </c>
      <c r="X456" s="184">
        <f t="shared" si="14"/>
        <v>139426.7498751872</v>
      </c>
      <c r="Y456" s="179">
        <v>113251.57264103844</v>
      </c>
      <c r="Z456" s="76">
        <v>58311.417873190214</v>
      </c>
      <c r="AA456" s="76">
        <v>103233.94158761857</v>
      </c>
      <c r="AB456" s="50">
        <v>130089.47828257612</v>
      </c>
      <c r="AC456" s="185">
        <f t="shared" si="15"/>
        <v>26175.177234148767</v>
      </c>
      <c r="AD456" s="191"/>
      <c r="AE456" s="187" t="e">
        <v>#N/A</v>
      </c>
      <c r="AF456" s="77"/>
      <c r="AH456" s="99"/>
    </row>
    <row r="457" spans="1:34" ht="38.25" customHeight="1" x14ac:dyDescent="0.15">
      <c r="A457" s="92"/>
      <c r="B457" s="61" t="s">
        <v>970</v>
      </c>
      <c r="C457" s="43">
        <v>452</v>
      </c>
      <c r="D457" s="137" t="s">
        <v>982</v>
      </c>
      <c r="E457" s="45" t="s">
        <v>200</v>
      </c>
      <c r="F457" s="46" t="s">
        <v>201</v>
      </c>
      <c r="G457" s="144" t="s">
        <v>95</v>
      </c>
      <c r="H457" s="135">
        <v>1999</v>
      </c>
      <c r="I457" s="146">
        <v>1999</v>
      </c>
      <c r="J457" s="48">
        <v>457.1</v>
      </c>
      <c r="K457" s="140" t="s">
        <v>96</v>
      </c>
      <c r="L457" s="135">
        <v>1</v>
      </c>
      <c r="M457" s="145"/>
      <c r="N457" s="49" t="s">
        <v>97</v>
      </c>
      <c r="O457" s="142" t="s">
        <v>97</v>
      </c>
      <c r="P457" s="50">
        <v>126010.29096477795</v>
      </c>
      <c r="Q457" s="167"/>
      <c r="R457" s="143"/>
      <c r="S457" s="45" t="s">
        <v>2464</v>
      </c>
      <c r="T457" s="45" t="s">
        <v>983</v>
      </c>
      <c r="U457" s="45" t="s">
        <v>2099</v>
      </c>
      <c r="V457" s="177" t="s">
        <v>2098</v>
      </c>
      <c r="W457" s="183">
        <v>57599304</v>
      </c>
      <c r="X457" s="184">
        <f t="shared" si="14"/>
        <v>126010.29096477795</v>
      </c>
      <c r="Y457" s="179">
        <v>156765.33362502733</v>
      </c>
      <c r="Z457" s="76">
        <v>108643.52876832202</v>
      </c>
      <c r="AA457" s="76">
        <v>148136.49092102383</v>
      </c>
      <c r="AB457" s="50">
        <v>146620.54255086413</v>
      </c>
      <c r="AC457" s="185">
        <f t="shared" si="15"/>
        <v>-30755.042660249383</v>
      </c>
      <c r="AD457" s="191"/>
      <c r="AE457" s="187" t="e">
        <v>#N/A</v>
      </c>
      <c r="AF457" s="77"/>
      <c r="AH457" s="99"/>
    </row>
    <row r="458" spans="1:34" ht="30" customHeight="1" x14ac:dyDescent="0.15">
      <c r="A458" s="92"/>
      <c r="B458" s="61" t="s">
        <v>970</v>
      </c>
      <c r="C458" s="43">
        <v>453</v>
      </c>
      <c r="D458" s="137" t="s">
        <v>984</v>
      </c>
      <c r="E458" s="45" t="s">
        <v>141</v>
      </c>
      <c r="F458" s="46" t="s">
        <v>315</v>
      </c>
      <c r="G458" s="144" t="s">
        <v>95</v>
      </c>
      <c r="H458" s="135">
        <v>1993</v>
      </c>
      <c r="I458" s="146">
        <v>1992</v>
      </c>
      <c r="J458" s="48">
        <v>388.1</v>
      </c>
      <c r="K458" s="140" t="s">
        <v>96</v>
      </c>
      <c r="L458" s="135">
        <v>3</v>
      </c>
      <c r="M458" s="145" t="s">
        <v>943</v>
      </c>
      <c r="N458" s="49" t="s">
        <v>97</v>
      </c>
      <c r="O458" s="142"/>
      <c r="P458" s="50">
        <v>191799.50012883276</v>
      </c>
      <c r="Q458" s="149"/>
      <c r="R458" s="143"/>
      <c r="S458" s="45" t="s">
        <v>2465</v>
      </c>
      <c r="T458" s="45" t="s">
        <v>985</v>
      </c>
      <c r="U458" s="45" t="s">
        <v>2101</v>
      </c>
      <c r="V458" s="177" t="s">
        <v>2100</v>
      </c>
      <c r="W458" s="183">
        <v>74437386</v>
      </c>
      <c r="X458" s="184">
        <f t="shared" si="14"/>
        <v>191799.50012883276</v>
      </c>
      <c r="Y458" s="179">
        <v>253030.22416902857</v>
      </c>
      <c r="Z458" s="76">
        <v>207706.13759340375</v>
      </c>
      <c r="AA458" s="76">
        <v>162345.43674310745</v>
      </c>
      <c r="AB458" s="50">
        <v>193648.53130636434</v>
      </c>
      <c r="AC458" s="185">
        <f t="shared" si="15"/>
        <v>-61230.724040195812</v>
      </c>
      <c r="AD458" s="191"/>
      <c r="AE458" s="187" t="e">
        <v>#N/A</v>
      </c>
      <c r="AF458" s="77"/>
      <c r="AH458" s="99"/>
    </row>
    <row r="459" spans="1:34" ht="30" customHeight="1" x14ac:dyDescent="0.15">
      <c r="A459" s="92"/>
      <c r="B459" s="61" t="s">
        <v>970</v>
      </c>
      <c r="C459" s="43">
        <v>454</v>
      </c>
      <c r="D459" s="137" t="s">
        <v>986</v>
      </c>
      <c r="E459" s="45" t="s">
        <v>137</v>
      </c>
      <c r="F459" s="46" t="s">
        <v>987</v>
      </c>
      <c r="G459" s="144" t="s">
        <v>95</v>
      </c>
      <c r="H459" s="135">
        <v>1978</v>
      </c>
      <c r="I459" s="146">
        <v>1978</v>
      </c>
      <c r="J459" s="48">
        <v>890</v>
      </c>
      <c r="K459" s="140" t="s">
        <v>96</v>
      </c>
      <c r="L459" s="135">
        <v>2</v>
      </c>
      <c r="M459" s="145"/>
      <c r="N459" s="142" t="s">
        <v>228</v>
      </c>
      <c r="O459" s="142"/>
      <c r="P459" s="50">
        <v>47717.81348314607</v>
      </c>
      <c r="Q459" s="149"/>
      <c r="R459" s="143">
        <v>1989.61</v>
      </c>
      <c r="S459" s="45"/>
      <c r="T459" s="45" t="s">
        <v>98</v>
      </c>
      <c r="U459" s="45" t="s">
        <v>986</v>
      </c>
      <c r="V459" s="177" t="s">
        <v>2102</v>
      </c>
      <c r="W459" s="183">
        <v>42468854</v>
      </c>
      <c r="X459" s="184">
        <f t="shared" si="14"/>
        <v>47717.81348314607</v>
      </c>
      <c r="Y459" s="179">
        <v>71842.123595505618</v>
      </c>
      <c r="Z459" s="76">
        <v>43939.453932584271</v>
      </c>
      <c r="AA459" s="76">
        <v>61231.464044943823</v>
      </c>
      <c r="AB459" s="50">
        <v>65657.197752808992</v>
      </c>
      <c r="AC459" s="185">
        <f t="shared" si="15"/>
        <v>-24124.310112359548</v>
      </c>
      <c r="AD459" s="191"/>
      <c r="AE459" s="187" t="e">
        <v>#N/A</v>
      </c>
      <c r="AF459" s="77"/>
      <c r="AH459" s="99"/>
    </row>
    <row r="460" spans="1:34" ht="56.25" customHeight="1" x14ac:dyDescent="0.15">
      <c r="A460" s="92"/>
      <c r="B460" s="61" t="s">
        <v>970</v>
      </c>
      <c r="C460" s="43">
        <v>455</v>
      </c>
      <c r="D460" s="137" t="s">
        <v>988</v>
      </c>
      <c r="E460" s="45" t="s">
        <v>160</v>
      </c>
      <c r="F460" s="46" t="s">
        <v>1633</v>
      </c>
      <c r="G460" s="144" t="s">
        <v>105</v>
      </c>
      <c r="H460" s="135">
        <v>2018</v>
      </c>
      <c r="I460" s="139">
        <v>2018</v>
      </c>
      <c r="J460" s="48">
        <v>238</v>
      </c>
      <c r="K460" s="140" t="s">
        <v>96</v>
      </c>
      <c r="L460" s="135">
        <v>2</v>
      </c>
      <c r="M460" s="145" t="s">
        <v>943</v>
      </c>
      <c r="N460" s="145" t="s">
        <v>943</v>
      </c>
      <c r="O460" s="142" t="s">
        <v>943</v>
      </c>
      <c r="P460" s="50">
        <v>137489.99579831932</v>
      </c>
      <c r="Q460" s="167"/>
      <c r="R460" s="143"/>
      <c r="S460" s="45" t="s">
        <v>1648</v>
      </c>
      <c r="T460" s="45" t="s">
        <v>2455</v>
      </c>
      <c r="U460" s="45" t="s">
        <v>2104</v>
      </c>
      <c r="V460" s="177" t="s">
        <v>2103</v>
      </c>
      <c r="W460" s="183">
        <v>32722619</v>
      </c>
      <c r="X460" s="184">
        <f t="shared" si="14"/>
        <v>137489.99579831932</v>
      </c>
      <c r="Y460" s="179">
        <v>159230.33193277312</v>
      </c>
      <c r="Z460" s="76">
        <v>115936.23529411765</v>
      </c>
      <c r="AA460" s="76">
        <v>17030.050420168067</v>
      </c>
      <c r="AB460" s="50">
        <v>126375.92857142857</v>
      </c>
      <c r="AC460" s="185">
        <f t="shared" si="15"/>
        <v>-21740.336134453799</v>
      </c>
      <c r="AD460" s="191"/>
      <c r="AE460" s="187" t="e">
        <v>#N/A</v>
      </c>
      <c r="AF460" s="77" t="s">
        <v>1634</v>
      </c>
      <c r="AH460" s="99"/>
    </row>
    <row r="461" spans="1:34" ht="30" customHeight="1" x14ac:dyDescent="0.15">
      <c r="A461" s="92"/>
      <c r="B461" s="61" t="s">
        <v>970</v>
      </c>
      <c r="C461" s="43">
        <v>456</v>
      </c>
      <c r="D461" s="137" t="s">
        <v>989</v>
      </c>
      <c r="E461" s="45" t="s">
        <v>195</v>
      </c>
      <c r="F461" s="46" t="s">
        <v>990</v>
      </c>
      <c r="G461" s="144" t="s">
        <v>95</v>
      </c>
      <c r="H461" s="135">
        <v>1978</v>
      </c>
      <c r="I461" s="146">
        <v>1978</v>
      </c>
      <c r="J461" s="48">
        <v>792.4</v>
      </c>
      <c r="K461" s="140" t="s">
        <v>96</v>
      </c>
      <c r="L461" s="135">
        <v>3</v>
      </c>
      <c r="M461" s="145"/>
      <c r="N461" s="142" t="s">
        <v>228</v>
      </c>
      <c r="O461" s="142"/>
      <c r="P461" s="50">
        <v>52048.738011105503</v>
      </c>
      <c r="Q461" s="149"/>
      <c r="R461" s="143">
        <v>3554.06</v>
      </c>
      <c r="S461" s="45"/>
      <c r="T461" s="45" t="s">
        <v>991</v>
      </c>
      <c r="U461" s="45" t="s">
        <v>989</v>
      </c>
      <c r="V461" s="177" t="s">
        <v>2105</v>
      </c>
      <c r="W461" s="183">
        <v>41243420</v>
      </c>
      <c r="X461" s="184">
        <f t="shared" si="14"/>
        <v>52048.738011105503</v>
      </c>
      <c r="Y461" s="179">
        <v>86137.026754164559</v>
      </c>
      <c r="Z461" s="76">
        <v>99869.215042907628</v>
      </c>
      <c r="AA461" s="76">
        <v>69063.91216557294</v>
      </c>
      <c r="AB461" s="50">
        <v>97925.165320545188</v>
      </c>
      <c r="AC461" s="185">
        <f t="shared" si="15"/>
        <v>-34088.288743059056</v>
      </c>
      <c r="AD461" s="191"/>
      <c r="AE461" s="187" t="e">
        <v>#N/A</v>
      </c>
      <c r="AF461" s="77"/>
      <c r="AH461" s="99"/>
    </row>
    <row r="462" spans="1:34" ht="45" customHeight="1" x14ac:dyDescent="0.15">
      <c r="A462" s="92"/>
      <c r="B462" s="61" t="s">
        <v>970</v>
      </c>
      <c r="C462" s="43">
        <v>457</v>
      </c>
      <c r="D462" s="137" t="s">
        <v>992</v>
      </c>
      <c r="E462" s="45" t="s">
        <v>125</v>
      </c>
      <c r="F462" s="46" t="s">
        <v>126</v>
      </c>
      <c r="G462" s="144" t="s">
        <v>95</v>
      </c>
      <c r="H462" s="135">
        <v>2006</v>
      </c>
      <c r="I462" s="139">
        <v>1974</v>
      </c>
      <c r="J462" s="48">
        <v>240</v>
      </c>
      <c r="K462" s="140" t="s">
        <v>96</v>
      </c>
      <c r="L462" s="135">
        <v>3</v>
      </c>
      <c r="M462" s="145" t="s">
        <v>943</v>
      </c>
      <c r="N462" s="49" t="s">
        <v>97</v>
      </c>
      <c r="O462" s="142" t="s">
        <v>97</v>
      </c>
      <c r="P462" s="50">
        <v>103760.09583333334</v>
      </c>
      <c r="Q462" s="149"/>
      <c r="R462" s="143"/>
      <c r="S462" s="45" t="s">
        <v>2466</v>
      </c>
      <c r="T462" s="45" t="s">
        <v>425</v>
      </c>
      <c r="U462" s="45" t="s">
        <v>2107</v>
      </c>
      <c r="V462" s="177" t="s">
        <v>2106</v>
      </c>
      <c r="W462" s="183">
        <v>24902423</v>
      </c>
      <c r="X462" s="184">
        <f t="shared" si="14"/>
        <v>103760.09583333334</v>
      </c>
      <c r="Y462" s="179">
        <v>70973.3125</v>
      </c>
      <c r="Z462" s="76">
        <v>120459.7375</v>
      </c>
      <c r="AA462" s="76">
        <v>120551.34583333334</v>
      </c>
      <c r="AB462" s="50">
        <v>121159.37916666667</v>
      </c>
      <c r="AC462" s="185">
        <f t="shared" si="15"/>
        <v>32786.78333333334</v>
      </c>
      <c r="AD462" s="191"/>
      <c r="AE462" s="187" t="e">
        <v>#N/A</v>
      </c>
      <c r="AF462" s="77"/>
      <c r="AH462" s="99"/>
    </row>
    <row r="463" spans="1:34" ht="45" customHeight="1" x14ac:dyDescent="0.15">
      <c r="A463" s="92"/>
      <c r="B463" s="61" t="s">
        <v>970</v>
      </c>
      <c r="C463" s="43">
        <v>458</v>
      </c>
      <c r="D463" s="137" t="s">
        <v>993</v>
      </c>
      <c r="E463" s="45" t="s">
        <v>118</v>
      </c>
      <c r="F463" s="46" t="s">
        <v>119</v>
      </c>
      <c r="G463" s="144" t="s">
        <v>95</v>
      </c>
      <c r="H463" s="135">
        <v>2005</v>
      </c>
      <c r="I463" s="139">
        <v>2005</v>
      </c>
      <c r="J463" s="48">
        <v>262.60000000000002</v>
      </c>
      <c r="K463" s="140" t="s">
        <v>96</v>
      </c>
      <c r="L463" s="135">
        <v>1</v>
      </c>
      <c r="M463" s="145"/>
      <c r="N463" s="49" t="s">
        <v>97</v>
      </c>
      <c r="O463" s="142" t="s">
        <v>97</v>
      </c>
      <c r="P463" s="50">
        <v>147204.26504188878</v>
      </c>
      <c r="Q463" s="149"/>
      <c r="R463" s="143"/>
      <c r="S463" s="45" t="s">
        <v>2467</v>
      </c>
      <c r="T463" s="45" t="s">
        <v>432</v>
      </c>
      <c r="U463" s="45" t="s">
        <v>2109</v>
      </c>
      <c r="V463" s="177" t="s">
        <v>2108</v>
      </c>
      <c r="W463" s="183">
        <v>38655840</v>
      </c>
      <c r="X463" s="184">
        <f t="shared" si="14"/>
        <v>147204.26504188878</v>
      </c>
      <c r="Y463" s="179">
        <v>148312.42955064736</v>
      </c>
      <c r="Z463" s="76">
        <v>217554.32977913175</v>
      </c>
      <c r="AA463" s="76">
        <v>88848.354912414317</v>
      </c>
      <c r="AB463" s="50">
        <v>147992.80274181263</v>
      </c>
      <c r="AC463" s="185">
        <f t="shared" si="15"/>
        <v>-1108.1645087585784</v>
      </c>
      <c r="AD463" s="191"/>
      <c r="AE463" s="187" t="e">
        <v>#N/A</v>
      </c>
      <c r="AF463" s="77"/>
      <c r="AH463" s="99"/>
    </row>
    <row r="464" spans="1:34" ht="74.25" customHeight="1" x14ac:dyDescent="0.15">
      <c r="A464" s="92"/>
      <c r="B464" s="61" t="s">
        <v>970</v>
      </c>
      <c r="C464" s="43">
        <v>459</v>
      </c>
      <c r="D464" s="137" t="s">
        <v>994</v>
      </c>
      <c r="E464" s="45" t="s">
        <v>100</v>
      </c>
      <c r="F464" s="46" t="s">
        <v>101</v>
      </c>
      <c r="G464" s="144" t="s">
        <v>95</v>
      </c>
      <c r="H464" s="135">
        <v>1996</v>
      </c>
      <c r="I464" s="139">
        <v>1996</v>
      </c>
      <c r="J464" s="48">
        <v>114.7</v>
      </c>
      <c r="K464" s="140" t="s">
        <v>96</v>
      </c>
      <c r="L464" s="135">
        <v>1</v>
      </c>
      <c r="M464" s="145"/>
      <c r="N464" s="49" t="s">
        <v>97</v>
      </c>
      <c r="O464" s="142" t="s">
        <v>97</v>
      </c>
      <c r="P464" s="50">
        <v>121565.16081458969</v>
      </c>
      <c r="Q464" s="149"/>
      <c r="R464" s="143"/>
      <c r="S464" s="45" t="s">
        <v>3156</v>
      </c>
      <c r="T464" s="45" t="s">
        <v>995</v>
      </c>
      <c r="U464" s="45" t="s">
        <v>2093</v>
      </c>
      <c r="V464" s="177" t="s">
        <v>2110</v>
      </c>
      <c r="W464" s="183">
        <v>13943523.945433438</v>
      </c>
      <c r="X464" s="184">
        <f t="shared" si="14"/>
        <v>121565.16081458969</v>
      </c>
      <c r="Y464" s="179">
        <v>113723.73674021072</v>
      </c>
      <c r="Z464" s="76">
        <v>67747.089951981354</v>
      </c>
      <c r="AA464" s="76">
        <v>28726.909699822663</v>
      </c>
      <c r="AB464" s="50">
        <v>93345.498068726884</v>
      </c>
      <c r="AC464" s="185">
        <f t="shared" si="15"/>
        <v>7841.4240743789705</v>
      </c>
      <c r="AD464" s="191"/>
      <c r="AE464" s="187" t="e">
        <v>#N/A</v>
      </c>
      <c r="AF464" s="77" t="s">
        <v>2529</v>
      </c>
      <c r="AH464" s="99"/>
    </row>
    <row r="465" spans="1:34" ht="45" customHeight="1" x14ac:dyDescent="0.15">
      <c r="A465" s="92"/>
      <c r="B465" s="61" t="s">
        <v>970</v>
      </c>
      <c r="C465" s="43">
        <v>460</v>
      </c>
      <c r="D465" s="137" t="s">
        <v>996</v>
      </c>
      <c r="E465" s="45" t="s">
        <v>137</v>
      </c>
      <c r="F465" s="46" t="s">
        <v>138</v>
      </c>
      <c r="G465" s="144" t="s">
        <v>95</v>
      </c>
      <c r="H465" s="135">
        <v>1986</v>
      </c>
      <c r="I465" s="139">
        <v>1986</v>
      </c>
      <c r="J465" s="48">
        <v>49.5</v>
      </c>
      <c r="K465" s="140" t="s">
        <v>96</v>
      </c>
      <c r="L465" s="135">
        <v>2</v>
      </c>
      <c r="M465" s="145"/>
      <c r="N465" s="49" t="s">
        <v>97</v>
      </c>
      <c r="O465" s="142" t="s">
        <v>97</v>
      </c>
      <c r="P465" s="50">
        <v>119808.77248491104</v>
      </c>
      <c r="Q465" s="149"/>
      <c r="R465" s="143"/>
      <c r="S465" s="45" t="s">
        <v>2468</v>
      </c>
      <c r="T465" s="45" t="s">
        <v>997</v>
      </c>
      <c r="U465" s="45" t="s">
        <v>986</v>
      </c>
      <c r="V465" s="177" t="s">
        <v>2111</v>
      </c>
      <c r="W465" s="183">
        <v>5930534.2380030965</v>
      </c>
      <c r="X465" s="184">
        <f t="shared" si="14"/>
        <v>119808.77248491104</v>
      </c>
      <c r="Y465" s="179">
        <v>110507.71208212152</v>
      </c>
      <c r="Z465" s="76">
        <v>66703.086358945497</v>
      </c>
      <c r="AA465" s="76">
        <v>16186.697516965318</v>
      </c>
      <c r="AB465" s="50">
        <v>92315.815242205339</v>
      </c>
      <c r="AC465" s="185">
        <f t="shared" si="15"/>
        <v>9301.060402789517</v>
      </c>
      <c r="AD465" s="191"/>
      <c r="AE465" s="187" t="e">
        <v>#N/A</v>
      </c>
      <c r="AF465" s="77"/>
      <c r="AH465" s="99"/>
    </row>
    <row r="466" spans="1:34" ht="38.25" customHeight="1" x14ac:dyDescent="0.15">
      <c r="A466" s="92"/>
      <c r="B466" s="61" t="s">
        <v>970</v>
      </c>
      <c r="C466" s="43">
        <v>461</v>
      </c>
      <c r="D466" s="137" t="s">
        <v>998</v>
      </c>
      <c r="E466" s="45" t="s">
        <v>195</v>
      </c>
      <c r="F466" s="46" t="s">
        <v>347</v>
      </c>
      <c r="G466" s="144" t="s">
        <v>95</v>
      </c>
      <c r="H466" s="135">
        <v>1982</v>
      </c>
      <c r="I466" s="146">
        <v>1982</v>
      </c>
      <c r="J466" s="48">
        <v>41.4</v>
      </c>
      <c r="K466" s="140" t="s">
        <v>96</v>
      </c>
      <c r="L466" s="135">
        <v>1</v>
      </c>
      <c r="M466" s="145"/>
      <c r="N466" s="49" t="s">
        <v>97</v>
      </c>
      <c r="O466" s="142" t="s">
        <v>97</v>
      </c>
      <c r="P466" s="50">
        <v>122247.16335008452</v>
      </c>
      <c r="Q466" s="167"/>
      <c r="R466" s="143"/>
      <c r="S466" s="45" t="s">
        <v>2469</v>
      </c>
      <c r="T466" s="45" t="s">
        <v>999</v>
      </c>
      <c r="U466" s="45" t="s">
        <v>989</v>
      </c>
      <c r="V466" s="177" t="s">
        <v>2112</v>
      </c>
      <c r="W466" s="183">
        <v>5061032.562693499</v>
      </c>
      <c r="X466" s="184">
        <f t="shared" si="14"/>
        <v>122247.16335008452</v>
      </c>
      <c r="Y466" s="179">
        <v>112966.48107641228</v>
      </c>
      <c r="Z466" s="76">
        <v>67327.344154290258</v>
      </c>
      <c r="AA466" s="76">
        <v>22613.033046170414</v>
      </c>
      <c r="AB466" s="50">
        <v>97117.521873738064</v>
      </c>
      <c r="AC466" s="185">
        <f t="shared" si="15"/>
        <v>9280.6822736722388</v>
      </c>
      <c r="AD466" s="191"/>
      <c r="AE466" s="187" t="e">
        <v>#N/A</v>
      </c>
      <c r="AF466" s="77"/>
      <c r="AH466" s="99"/>
    </row>
    <row r="467" spans="1:34" ht="38.25" customHeight="1" x14ac:dyDescent="0.15">
      <c r="A467" s="92"/>
      <c r="B467" s="61" t="s">
        <v>970</v>
      </c>
      <c r="C467" s="43">
        <v>462</v>
      </c>
      <c r="D467" s="137" t="s">
        <v>1000</v>
      </c>
      <c r="E467" s="45" t="s">
        <v>195</v>
      </c>
      <c r="F467" s="46" t="s">
        <v>350</v>
      </c>
      <c r="G467" s="144" t="s">
        <v>95</v>
      </c>
      <c r="H467" s="135">
        <v>1994</v>
      </c>
      <c r="I467" s="146">
        <v>1994</v>
      </c>
      <c r="J467" s="48">
        <v>52.8</v>
      </c>
      <c r="K467" s="140" t="s">
        <v>96</v>
      </c>
      <c r="L467" s="135">
        <v>1</v>
      </c>
      <c r="M467" s="145"/>
      <c r="N467" s="49" t="s">
        <v>97</v>
      </c>
      <c r="O467" s="142" t="s">
        <v>97</v>
      </c>
      <c r="P467" s="50">
        <v>121337.16389905244</v>
      </c>
      <c r="Q467" s="167"/>
      <c r="R467" s="143">
        <v>3449</v>
      </c>
      <c r="S467" s="45" t="s">
        <v>2470</v>
      </c>
      <c r="T467" s="45" t="s">
        <v>98</v>
      </c>
      <c r="U467" s="45" t="s">
        <v>1713</v>
      </c>
      <c r="V467" s="177" t="s">
        <v>2113</v>
      </c>
      <c r="W467" s="183">
        <v>6406602.2538699685</v>
      </c>
      <c r="X467" s="184">
        <f t="shared" si="14"/>
        <v>121337.16389905244</v>
      </c>
      <c r="Y467" s="179">
        <v>113354.89263767708</v>
      </c>
      <c r="Z467" s="76">
        <v>67950.453783187913</v>
      </c>
      <c r="AA467" s="76">
        <v>16365.934890702691</v>
      </c>
      <c r="AB467" s="50">
        <v>92102.710444225551</v>
      </c>
      <c r="AC467" s="185">
        <f t="shared" si="15"/>
        <v>7982.2712613753538</v>
      </c>
      <c r="AD467" s="191"/>
      <c r="AE467" s="187" t="e">
        <v>#N/A</v>
      </c>
      <c r="AF467" s="77"/>
      <c r="AH467" s="99"/>
    </row>
    <row r="468" spans="1:34" ht="81" customHeight="1" x14ac:dyDescent="0.15">
      <c r="A468" s="92"/>
      <c r="B468" s="61" t="s">
        <v>970</v>
      </c>
      <c r="C468" s="43">
        <v>463</v>
      </c>
      <c r="D468" s="137" t="s">
        <v>1001</v>
      </c>
      <c r="E468" s="45" t="s">
        <v>107</v>
      </c>
      <c r="F468" s="46" t="s">
        <v>171</v>
      </c>
      <c r="G468" s="144" t="s">
        <v>172</v>
      </c>
      <c r="H468" s="135">
        <v>2000</v>
      </c>
      <c r="I468" s="146">
        <v>2000</v>
      </c>
      <c r="J468" s="48">
        <f>6292.24-2950.9-2904.3-54-102.7</f>
        <v>280.33999999999952</v>
      </c>
      <c r="K468" s="140" t="s">
        <v>173</v>
      </c>
      <c r="L468" s="141" t="s">
        <v>1574</v>
      </c>
      <c r="M468" s="141" t="s">
        <v>943</v>
      </c>
      <c r="N468" s="49" t="s">
        <v>123</v>
      </c>
      <c r="O468" s="142" t="s">
        <v>97</v>
      </c>
      <c r="P468" s="87">
        <v>75517.239780266944</v>
      </c>
      <c r="Q468" s="149"/>
      <c r="R468" s="143">
        <v>631.9</v>
      </c>
      <c r="S468" s="45" t="s">
        <v>3451</v>
      </c>
      <c r="T468" s="45" t="s">
        <v>98</v>
      </c>
      <c r="U468" s="45" t="s">
        <v>1685</v>
      </c>
      <c r="V468" s="177" t="s">
        <v>2114</v>
      </c>
      <c r="W468" s="183">
        <v>21170503</v>
      </c>
      <c r="X468" s="184">
        <f t="shared" si="14"/>
        <v>75517.239780266944</v>
      </c>
      <c r="Y468" s="179">
        <v>69013.993721909224</v>
      </c>
      <c r="Z468" s="76">
        <v>73737.322536919586</v>
      </c>
      <c r="AA468" s="76">
        <v>70346.918028108848</v>
      </c>
      <c r="AB468" s="50">
        <v>61896.825283584323</v>
      </c>
      <c r="AC468" s="185">
        <f t="shared" si="15"/>
        <v>6503.2460583577194</v>
      </c>
      <c r="AD468" s="191"/>
      <c r="AE468" s="187" t="e">
        <v>#N/A</v>
      </c>
      <c r="AF468" s="77" t="s">
        <v>2550</v>
      </c>
      <c r="AH468" s="99"/>
    </row>
    <row r="469" spans="1:34" ht="45" customHeight="1" x14ac:dyDescent="0.15">
      <c r="A469" s="92"/>
      <c r="B469" s="61" t="s">
        <v>970</v>
      </c>
      <c r="C469" s="43">
        <v>464</v>
      </c>
      <c r="D469" s="137" t="s">
        <v>1002</v>
      </c>
      <c r="E469" s="45" t="s">
        <v>107</v>
      </c>
      <c r="F469" s="46" t="s">
        <v>108</v>
      </c>
      <c r="G469" s="144" t="s">
        <v>95</v>
      </c>
      <c r="H469" s="135">
        <v>1997</v>
      </c>
      <c r="I469" s="139">
        <v>1997</v>
      </c>
      <c r="J469" s="48">
        <v>88.2</v>
      </c>
      <c r="K469" s="140" t="s">
        <v>96</v>
      </c>
      <c r="L469" s="135">
        <v>1</v>
      </c>
      <c r="M469" s="145"/>
      <c r="N469" s="49" t="s">
        <v>97</v>
      </c>
      <c r="O469" s="142" t="s">
        <v>97</v>
      </c>
      <c r="P469" s="87">
        <v>92348.594104308388</v>
      </c>
      <c r="Q469" s="149"/>
      <c r="R469" s="143"/>
      <c r="S469" s="45" t="s">
        <v>2471</v>
      </c>
      <c r="T469" s="45" t="s">
        <v>379</v>
      </c>
      <c r="U469" s="45" t="s">
        <v>1685</v>
      </c>
      <c r="V469" s="177" t="s">
        <v>2115</v>
      </c>
      <c r="W469" s="183">
        <v>8145146</v>
      </c>
      <c r="X469" s="184">
        <f t="shared" si="14"/>
        <v>92348.594104308388</v>
      </c>
      <c r="Y469" s="179">
        <v>49896.473922902493</v>
      </c>
      <c r="Z469" s="76">
        <v>54102.403628117914</v>
      </c>
      <c r="AA469" s="76">
        <v>60422.176870748299</v>
      </c>
      <c r="AB469" s="50">
        <v>74813.231292516997</v>
      </c>
      <c r="AC469" s="185">
        <f t="shared" si="15"/>
        <v>42452.120181405895</v>
      </c>
      <c r="AD469" s="191"/>
      <c r="AE469" s="187" t="e">
        <v>#N/A</v>
      </c>
      <c r="AF469" s="77"/>
      <c r="AH469" s="99"/>
    </row>
    <row r="470" spans="1:34" ht="38.25" customHeight="1" x14ac:dyDescent="0.15">
      <c r="A470" s="92"/>
      <c r="B470" s="62" t="s">
        <v>1003</v>
      </c>
      <c r="C470" s="43">
        <v>465</v>
      </c>
      <c r="D470" s="137" t="s">
        <v>1004</v>
      </c>
      <c r="E470" s="45" t="s">
        <v>107</v>
      </c>
      <c r="F470" s="46" t="s">
        <v>1005</v>
      </c>
      <c r="G470" s="144" t="s">
        <v>122</v>
      </c>
      <c r="H470" s="135">
        <v>1991</v>
      </c>
      <c r="I470" s="146">
        <v>1991</v>
      </c>
      <c r="J470" s="48">
        <v>87.76</v>
      </c>
      <c r="K470" s="140" t="s">
        <v>96</v>
      </c>
      <c r="L470" s="135">
        <v>2</v>
      </c>
      <c r="M470" s="145"/>
      <c r="N470" s="49" t="s">
        <v>123</v>
      </c>
      <c r="O470" s="142"/>
      <c r="P470" s="50">
        <v>8312.4544211485863</v>
      </c>
      <c r="Q470" s="149"/>
      <c r="R470" s="143">
        <v>66.11</v>
      </c>
      <c r="S470" s="45"/>
      <c r="T470" s="45" t="s">
        <v>98</v>
      </c>
      <c r="U470" s="45" t="s">
        <v>1674</v>
      </c>
      <c r="V470" s="177" t="s">
        <v>2116</v>
      </c>
      <c r="W470" s="183">
        <v>729501</v>
      </c>
      <c r="X470" s="184">
        <f t="shared" si="14"/>
        <v>8312.4544211485863</v>
      </c>
      <c r="Y470" s="179">
        <v>7728.0423883318135</v>
      </c>
      <c r="Z470" s="76">
        <v>7587.85323609845</v>
      </c>
      <c r="AA470" s="76">
        <v>4271.3992707383768</v>
      </c>
      <c r="AB470" s="50">
        <v>4295.7953509571553</v>
      </c>
      <c r="AC470" s="185">
        <f t="shared" si="15"/>
        <v>584.41203281677281</v>
      </c>
      <c r="AD470" s="191"/>
      <c r="AE470" s="187" t="e">
        <v>#N/A</v>
      </c>
      <c r="AF470" s="77"/>
      <c r="AH470" s="99"/>
    </row>
    <row r="471" spans="1:34" ht="39" customHeight="1" x14ac:dyDescent="0.15">
      <c r="A471" s="92"/>
      <c r="B471" s="62" t="s">
        <v>1003</v>
      </c>
      <c r="C471" s="43">
        <v>466</v>
      </c>
      <c r="D471" s="137" t="s">
        <v>3133</v>
      </c>
      <c r="E471" s="45" t="s">
        <v>107</v>
      </c>
      <c r="F471" s="46" t="s">
        <v>2975</v>
      </c>
      <c r="G471" s="46" t="s">
        <v>122</v>
      </c>
      <c r="H471" s="135">
        <v>2020</v>
      </c>
      <c r="I471" s="146">
        <v>2020</v>
      </c>
      <c r="J471" s="48">
        <v>99.37</v>
      </c>
      <c r="K471" s="140" t="s">
        <v>2974</v>
      </c>
      <c r="L471" s="135">
        <v>1</v>
      </c>
      <c r="M471" s="145"/>
      <c r="N471" s="49" t="s">
        <v>2976</v>
      </c>
      <c r="O471" s="142"/>
      <c r="P471" s="50">
        <v>13408.151353527221</v>
      </c>
      <c r="Q471" s="149"/>
      <c r="R471" s="143">
        <v>334.94</v>
      </c>
      <c r="S471" s="45"/>
      <c r="T471" s="148"/>
      <c r="U471" s="45" t="s">
        <v>1674</v>
      </c>
      <c r="V471" s="177" t="s">
        <v>2979</v>
      </c>
      <c r="W471" s="183">
        <v>1332368</v>
      </c>
      <c r="X471" s="184">
        <f t="shared" si="14"/>
        <v>13408.151353527221</v>
      </c>
      <c r="Y471" s="179">
        <v>13141.70272718124</v>
      </c>
      <c r="Z471" s="76">
        <v>0</v>
      </c>
      <c r="AA471" s="76"/>
      <c r="AB471" s="50"/>
      <c r="AC471" s="185">
        <f t="shared" si="15"/>
        <v>266.4486263459803</v>
      </c>
      <c r="AD471" s="191"/>
      <c r="AE471" s="187" t="e">
        <v>#N/A</v>
      </c>
      <c r="AF471" s="77" t="s">
        <v>2973</v>
      </c>
      <c r="AH471" s="99"/>
    </row>
    <row r="472" spans="1:34" ht="38.25" customHeight="1" x14ac:dyDescent="0.15">
      <c r="A472" s="92"/>
      <c r="B472" s="62" t="s">
        <v>1003</v>
      </c>
      <c r="C472" s="43">
        <v>467</v>
      </c>
      <c r="D472" s="137" t="s">
        <v>2472</v>
      </c>
      <c r="E472" s="45" t="s">
        <v>107</v>
      </c>
      <c r="F472" s="46" t="s">
        <v>147</v>
      </c>
      <c r="G472" s="144" t="s">
        <v>122</v>
      </c>
      <c r="H472" s="135">
        <v>1989</v>
      </c>
      <c r="I472" s="139">
        <v>1989</v>
      </c>
      <c r="J472" s="48">
        <v>59.6</v>
      </c>
      <c r="K472" s="140" t="s">
        <v>96</v>
      </c>
      <c r="L472" s="135">
        <v>2</v>
      </c>
      <c r="M472" s="145"/>
      <c r="N472" s="49" t="s">
        <v>123</v>
      </c>
      <c r="O472" s="142" t="s">
        <v>97</v>
      </c>
      <c r="P472" s="50">
        <v>8506.7281879194634</v>
      </c>
      <c r="Q472" s="149"/>
      <c r="R472" s="143"/>
      <c r="S472" s="45" t="s">
        <v>2473</v>
      </c>
      <c r="T472" s="45" t="s">
        <v>1006</v>
      </c>
      <c r="U472" s="45" t="s">
        <v>1674</v>
      </c>
      <c r="V472" s="177" t="s">
        <v>2117</v>
      </c>
      <c r="W472" s="183">
        <v>507001</v>
      </c>
      <c r="X472" s="184">
        <f t="shared" si="14"/>
        <v>8506.7281879194634</v>
      </c>
      <c r="Y472" s="179">
        <v>5725.4530201342277</v>
      </c>
      <c r="Z472" s="76">
        <v>4188.8758389261748</v>
      </c>
      <c r="AA472" s="76">
        <v>6725.3020134228191</v>
      </c>
      <c r="AB472" s="50">
        <v>3321.3087248322145</v>
      </c>
      <c r="AC472" s="185">
        <f t="shared" si="15"/>
        <v>2781.2751677852357</v>
      </c>
      <c r="AD472" s="191"/>
      <c r="AE472" s="187" t="e">
        <v>#N/A</v>
      </c>
      <c r="AF472" s="77"/>
      <c r="AH472" s="99"/>
    </row>
    <row r="473" spans="1:34" ht="38.25" customHeight="1" x14ac:dyDescent="0.15">
      <c r="A473" s="92"/>
      <c r="B473" s="62" t="s">
        <v>1003</v>
      </c>
      <c r="C473" s="43">
        <v>468</v>
      </c>
      <c r="D473" s="137" t="s">
        <v>2474</v>
      </c>
      <c r="E473" s="45" t="s">
        <v>107</v>
      </c>
      <c r="F473" s="46" t="s">
        <v>150</v>
      </c>
      <c r="G473" s="144" t="s">
        <v>122</v>
      </c>
      <c r="H473" s="135">
        <v>1988</v>
      </c>
      <c r="I473" s="139">
        <v>1988</v>
      </c>
      <c r="J473" s="48">
        <v>55.9</v>
      </c>
      <c r="K473" s="140" t="s">
        <v>96</v>
      </c>
      <c r="L473" s="135">
        <v>2</v>
      </c>
      <c r="M473" s="145"/>
      <c r="N473" s="49" t="s">
        <v>123</v>
      </c>
      <c r="O473" s="142" t="s">
        <v>97</v>
      </c>
      <c r="P473" s="50">
        <v>9098.5152057245086</v>
      </c>
      <c r="Q473" s="149"/>
      <c r="R473" s="143"/>
      <c r="S473" s="45" t="s">
        <v>2488</v>
      </c>
      <c r="T473" s="45" t="s">
        <v>1007</v>
      </c>
      <c r="U473" s="45" t="s">
        <v>1674</v>
      </c>
      <c r="V473" s="177" t="s">
        <v>2118</v>
      </c>
      <c r="W473" s="183">
        <v>508607</v>
      </c>
      <c r="X473" s="184">
        <f t="shared" si="14"/>
        <v>9098.5152057245086</v>
      </c>
      <c r="Y473" s="179">
        <v>5602.504472271914</v>
      </c>
      <c r="Z473" s="76">
        <v>6964.0429338103759</v>
      </c>
      <c r="AA473" s="76">
        <v>6688.5867620751342</v>
      </c>
      <c r="AB473" s="50">
        <v>3536.046511627907</v>
      </c>
      <c r="AC473" s="185">
        <f t="shared" si="15"/>
        <v>3496.0107334525946</v>
      </c>
      <c r="AD473" s="191"/>
      <c r="AE473" s="187" t="e">
        <v>#N/A</v>
      </c>
      <c r="AF473" s="77"/>
      <c r="AH473" s="99"/>
    </row>
    <row r="474" spans="1:34" ht="38.25" customHeight="1" x14ac:dyDescent="0.15">
      <c r="A474" s="92"/>
      <c r="B474" s="62" t="s">
        <v>1003</v>
      </c>
      <c r="C474" s="43">
        <v>469</v>
      </c>
      <c r="D474" s="137" t="s">
        <v>1008</v>
      </c>
      <c r="E474" s="45" t="s">
        <v>107</v>
      </c>
      <c r="F474" s="46" t="s">
        <v>1009</v>
      </c>
      <c r="G474" s="144" t="s">
        <v>510</v>
      </c>
      <c r="H474" s="135">
        <v>1967</v>
      </c>
      <c r="I474" s="146">
        <v>1967</v>
      </c>
      <c r="J474" s="48">
        <v>90.72</v>
      </c>
      <c r="K474" s="140" t="s">
        <v>96</v>
      </c>
      <c r="L474" s="135">
        <v>2</v>
      </c>
      <c r="M474" s="145"/>
      <c r="N474" s="49" t="s">
        <v>123</v>
      </c>
      <c r="O474" s="142"/>
      <c r="P474" s="50">
        <v>6731.3051146384478</v>
      </c>
      <c r="Q474" s="149"/>
      <c r="R474" s="143">
        <v>119.8</v>
      </c>
      <c r="S474" s="45"/>
      <c r="T474" s="45" t="s">
        <v>98</v>
      </c>
      <c r="U474" s="45" t="s">
        <v>1674</v>
      </c>
      <c r="V474" s="177" t="s">
        <v>2119</v>
      </c>
      <c r="W474" s="183">
        <v>610664</v>
      </c>
      <c r="X474" s="184">
        <f t="shared" si="14"/>
        <v>6731.3051146384478</v>
      </c>
      <c r="Y474" s="179">
        <v>8692.7910052910047</v>
      </c>
      <c r="Z474" s="76">
        <v>5790.2557319223988</v>
      </c>
      <c r="AA474" s="76">
        <v>4900.3196649029987</v>
      </c>
      <c r="AB474" s="50">
        <v>6826.7967372134044</v>
      </c>
      <c r="AC474" s="185">
        <f t="shared" si="15"/>
        <v>-1961.4858906525569</v>
      </c>
      <c r="AD474" s="191"/>
      <c r="AE474" s="187" t="e">
        <v>#N/A</v>
      </c>
      <c r="AF474" s="77"/>
      <c r="AH474" s="99"/>
    </row>
    <row r="475" spans="1:34" ht="38.25" customHeight="1" x14ac:dyDescent="0.15">
      <c r="A475" s="92"/>
      <c r="B475" s="62" t="s">
        <v>1003</v>
      </c>
      <c r="C475" s="43">
        <v>470</v>
      </c>
      <c r="D475" s="137" t="s">
        <v>1010</v>
      </c>
      <c r="E475" s="45" t="s">
        <v>107</v>
      </c>
      <c r="F475" s="46" t="s">
        <v>1011</v>
      </c>
      <c r="G475" s="144" t="s">
        <v>122</v>
      </c>
      <c r="H475" s="135">
        <v>1983</v>
      </c>
      <c r="I475" s="146">
        <v>1983</v>
      </c>
      <c r="J475" s="48">
        <v>39.74</v>
      </c>
      <c r="K475" s="140" t="s">
        <v>96</v>
      </c>
      <c r="L475" s="135">
        <v>1</v>
      </c>
      <c r="M475" s="145"/>
      <c r="N475" s="49" t="s">
        <v>123</v>
      </c>
      <c r="O475" s="142"/>
      <c r="P475" s="50">
        <v>9036.9904378459978</v>
      </c>
      <c r="Q475" s="149"/>
      <c r="R475" s="143">
        <v>0</v>
      </c>
      <c r="S475" s="45"/>
      <c r="T475" s="45" t="s">
        <v>98</v>
      </c>
      <c r="U475" s="45" t="s">
        <v>1674</v>
      </c>
      <c r="V475" s="177" t="s">
        <v>2120</v>
      </c>
      <c r="W475" s="183">
        <v>359130</v>
      </c>
      <c r="X475" s="184">
        <f t="shared" si="14"/>
        <v>9036.9904378459978</v>
      </c>
      <c r="Y475" s="179">
        <v>8768.897835933567</v>
      </c>
      <c r="Z475" s="76">
        <v>10217.991947659788</v>
      </c>
      <c r="AA475" s="76">
        <v>4347.181680926019</v>
      </c>
      <c r="AB475" s="50">
        <v>6830.5737292400599</v>
      </c>
      <c r="AC475" s="185">
        <f t="shared" si="15"/>
        <v>268.09260191243084</v>
      </c>
      <c r="AD475" s="191"/>
      <c r="AE475" s="187" t="e">
        <v>#N/A</v>
      </c>
      <c r="AF475" s="77"/>
      <c r="AH475" s="99"/>
    </row>
    <row r="476" spans="1:34" ht="38.25" customHeight="1" x14ac:dyDescent="0.15">
      <c r="A476" s="92"/>
      <c r="B476" s="62" t="s">
        <v>1003</v>
      </c>
      <c r="C476" s="43">
        <v>471</v>
      </c>
      <c r="D476" s="137" t="s">
        <v>1012</v>
      </c>
      <c r="E476" s="45" t="s">
        <v>107</v>
      </c>
      <c r="F476" s="46" t="s">
        <v>1013</v>
      </c>
      <c r="G476" s="144" t="s">
        <v>122</v>
      </c>
      <c r="H476" s="135">
        <v>1979</v>
      </c>
      <c r="I476" s="146">
        <v>1979</v>
      </c>
      <c r="J476" s="48">
        <v>33.1</v>
      </c>
      <c r="K476" s="140" t="s">
        <v>96</v>
      </c>
      <c r="L476" s="135">
        <v>1</v>
      </c>
      <c r="M476" s="145"/>
      <c r="N476" s="49" t="s">
        <v>123</v>
      </c>
      <c r="O476" s="142"/>
      <c r="P476" s="50">
        <v>21832.960725075529</v>
      </c>
      <c r="Q476" s="149"/>
      <c r="R476" s="143">
        <v>0</v>
      </c>
      <c r="S476" s="45"/>
      <c r="T476" s="45" t="s">
        <v>98</v>
      </c>
      <c r="U476" s="45" t="s">
        <v>1674</v>
      </c>
      <c r="V476" s="177" t="s">
        <v>2121</v>
      </c>
      <c r="W476" s="183">
        <v>722671</v>
      </c>
      <c r="X476" s="184">
        <f t="shared" si="14"/>
        <v>21832.960725075529</v>
      </c>
      <c r="Y476" s="179">
        <v>21097.824773413897</v>
      </c>
      <c r="Z476" s="76">
        <v>8570.6344410876136</v>
      </c>
      <c r="AA476" s="76">
        <v>7244.6827794561932</v>
      </c>
      <c r="AB476" s="50">
        <v>4577.280966767371</v>
      </c>
      <c r="AC476" s="185">
        <f t="shared" si="15"/>
        <v>735.13595166163213</v>
      </c>
      <c r="AD476" s="191"/>
      <c r="AE476" s="187" t="e">
        <v>#N/A</v>
      </c>
      <c r="AF476" s="77"/>
      <c r="AH476" s="99"/>
    </row>
    <row r="477" spans="1:34" ht="38.25" customHeight="1" x14ac:dyDescent="0.15">
      <c r="A477" s="92"/>
      <c r="B477" s="62" t="s">
        <v>1003</v>
      </c>
      <c r="C477" s="43">
        <v>472</v>
      </c>
      <c r="D477" s="137" t="s">
        <v>1014</v>
      </c>
      <c r="E477" s="45" t="s">
        <v>107</v>
      </c>
      <c r="F477" s="46" t="s">
        <v>1015</v>
      </c>
      <c r="G477" s="144" t="s">
        <v>122</v>
      </c>
      <c r="H477" s="135">
        <v>1984</v>
      </c>
      <c r="I477" s="146">
        <v>1984</v>
      </c>
      <c r="J477" s="48">
        <v>74.52</v>
      </c>
      <c r="K477" s="140" t="s">
        <v>96</v>
      </c>
      <c r="L477" s="135">
        <v>1</v>
      </c>
      <c r="M477" s="145"/>
      <c r="N477" s="49" t="s">
        <v>123</v>
      </c>
      <c r="O477" s="142"/>
      <c r="P477" s="50">
        <v>8534.5276435856158</v>
      </c>
      <c r="Q477" s="149"/>
      <c r="R477" s="143">
        <v>766.96</v>
      </c>
      <c r="S477" s="45"/>
      <c r="T477" s="45" t="s">
        <v>98</v>
      </c>
      <c r="U477" s="45" t="s">
        <v>1674</v>
      </c>
      <c r="V477" s="177" t="s">
        <v>2122</v>
      </c>
      <c r="W477" s="183">
        <v>635993</v>
      </c>
      <c r="X477" s="184">
        <f t="shared" si="14"/>
        <v>8534.5276435856158</v>
      </c>
      <c r="Y477" s="179">
        <v>8285.3327965646804</v>
      </c>
      <c r="Z477" s="76">
        <v>6442.1631776704244</v>
      </c>
      <c r="AA477" s="76">
        <v>5665.6870638754699</v>
      </c>
      <c r="AB477" s="50">
        <v>5784.3263553408487</v>
      </c>
      <c r="AC477" s="185">
        <f t="shared" si="15"/>
        <v>249.19484702093541</v>
      </c>
      <c r="AD477" s="191"/>
      <c r="AE477" s="187" t="e">
        <v>#N/A</v>
      </c>
      <c r="AF477" s="77"/>
      <c r="AH477" s="99"/>
    </row>
    <row r="478" spans="1:34" ht="38.25" customHeight="1" x14ac:dyDescent="0.15">
      <c r="A478" s="92"/>
      <c r="B478" s="62" t="s">
        <v>1003</v>
      </c>
      <c r="C478" s="43">
        <v>473</v>
      </c>
      <c r="D478" s="137" t="s">
        <v>1016</v>
      </c>
      <c r="E478" s="45" t="s">
        <v>107</v>
      </c>
      <c r="F478" s="46" t="s">
        <v>1015</v>
      </c>
      <c r="G478" s="144" t="s">
        <v>105</v>
      </c>
      <c r="H478" s="135">
        <v>1987</v>
      </c>
      <c r="I478" s="146">
        <v>1987</v>
      </c>
      <c r="J478" s="48">
        <v>39.83</v>
      </c>
      <c r="K478" s="140" t="s">
        <v>96</v>
      </c>
      <c r="L478" s="135">
        <v>1</v>
      </c>
      <c r="M478" s="145"/>
      <c r="N478" s="49" t="s">
        <v>123</v>
      </c>
      <c r="O478" s="142"/>
      <c r="P478" s="50">
        <v>8166.9344715038915</v>
      </c>
      <c r="Q478" s="149"/>
      <c r="R478" s="143">
        <v>0</v>
      </c>
      <c r="S478" s="45"/>
      <c r="T478" s="45" t="s">
        <v>98</v>
      </c>
      <c r="U478" s="45" t="s">
        <v>1674</v>
      </c>
      <c r="V478" s="177" t="s">
        <v>2123</v>
      </c>
      <c r="W478" s="183">
        <v>325289</v>
      </c>
      <c r="X478" s="184">
        <f t="shared" si="14"/>
        <v>8166.9344715038915</v>
      </c>
      <c r="Y478" s="179">
        <v>8189.6811448656799</v>
      </c>
      <c r="Z478" s="76">
        <v>7250.3389404971131</v>
      </c>
      <c r="AA478" s="76">
        <v>7243.9869445141858</v>
      </c>
      <c r="AB478" s="50">
        <v>4280.0150640220945</v>
      </c>
      <c r="AC478" s="185">
        <f t="shared" si="15"/>
        <v>-22.746673361788453</v>
      </c>
      <c r="AD478" s="191"/>
      <c r="AE478" s="187" t="e">
        <v>#N/A</v>
      </c>
      <c r="AF478" s="77"/>
      <c r="AH478" s="99"/>
    </row>
    <row r="479" spans="1:34" ht="38.25" customHeight="1" x14ac:dyDescent="0.15">
      <c r="A479" s="92"/>
      <c r="B479" s="62" t="s">
        <v>1003</v>
      </c>
      <c r="C479" s="43">
        <v>474</v>
      </c>
      <c r="D479" s="137" t="s">
        <v>1017</v>
      </c>
      <c r="E479" s="45" t="s">
        <v>107</v>
      </c>
      <c r="F479" s="46" t="s">
        <v>1018</v>
      </c>
      <c r="G479" s="144" t="s">
        <v>122</v>
      </c>
      <c r="H479" s="135">
        <v>1980</v>
      </c>
      <c r="I479" s="146">
        <v>1980</v>
      </c>
      <c r="J479" s="48">
        <v>35.32</v>
      </c>
      <c r="K479" s="140" t="s">
        <v>96</v>
      </c>
      <c r="L479" s="135">
        <v>1</v>
      </c>
      <c r="M479" s="145"/>
      <c r="N479" s="49" t="s">
        <v>123</v>
      </c>
      <c r="O479" s="142"/>
      <c r="P479" s="50">
        <v>9377.1800679501703</v>
      </c>
      <c r="Q479" s="149"/>
      <c r="R479" s="143">
        <v>0</v>
      </c>
      <c r="S479" s="45"/>
      <c r="T479" s="45" t="s">
        <v>98</v>
      </c>
      <c r="U479" s="45" t="s">
        <v>1674</v>
      </c>
      <c r="V479" s="177" t="s">
        <v>2124</v>
      </c>
      <c r="W479" s="183">
        <v>331202</v>
      </c>
      <c r="X479" s="184">
        <f t="shared" si="14"/>
        <v>9377.1800679501703</v>
      </c>
      <c r="Y479" s="179">
        <v>8649.0939977349935</v>
      </c>
      <c r="Z479" s="76">
        <v>7701.8403171007931</v>
      </c>
      <c r="AA479" s="76">
        <v>8347.0271800679493</v>
      </c>
      <c r="AB479" s="50">
        <v>2473.1313703284259</v>
      </c>
      <c r="AC479" s="185">
        <f t="shared" si="15"/>
        <v>728.08607021517673</v>
      </c>
      <c r="AD479" s="191"/>
      <c r="AE479" s="187" t="e">
        <v>#N/A</v>
      </c>
      <c r="AF479" s="77"/>
      <c r="AH479" s="99"/>
    </row>
    <row r="480" spans="1:34" ht="38.25" customHeight="1" x14ac:dyDescent="0.15">
      <c r="A480" s="92"/>
      <c r="B480" s="62" t="s">
        <v>1003</v>
      </c>
      <c r="C480" s="43">
        <v>475</v>
      </c>
      <c r="D480" s="137" t="s">
        <v>1019</v>
      </c>
      <c r="E480" s="45" t="s">
        <v>107</v>
      </c>
      <c r="F480" s="46" t="s">
        <v>1020</v>
      </c>
      <c r="G480" s="144" t="s">
        <v>122</v>
      </c>
      <c r="H480" s="135">
        <v>2004</v>
      </c>
      <c r="I480" s="146">
        <v>2004</v>
      </c>
      <c r="J480" s="48">
        <v>82.18</v>
      </c>
      <c r="K480" s="140" t="s">
        <v>96</v>
      </c>
      <c r="L480" s="135">
        <v>1</v>
      </c>
      <c r="M480" s="145"/>
      <c r="N480" s="49" t="s">
        <v>123</v>
      </c>
      <c r="O480" s="142"/>
      <c r="P480" s="50">
        <v>13217.498174738377</v>
      </c>
      <c r="Q480" s="149"/>
      <c r="R480" s="143">
        <v>394.63</v>
      </c>
      <c r="S480" s="45"/>
      <c r="T480" s="45" t="s">
        <v>98</v>
      </c>
      <c r="U480" s="45" t="s">
        <v>1674</v>
      </c>
      <c r="V480" s="177" t="s">
        <v>2125</v>
      </c>
      <c r="W480" s="183">
        <v>1086214</v>
      </c>
      <c r="X480" s="184">
        <f t="shared" si="14"/>
        <v>13217.498174738377</v>
      </c>
      <c r="Y480" s="179">
        <v>12317.461669505961</v>
      </c>
      <c r="Z480" s="76">
        <v>9710.7203699196871</v>
      </c>
      <c r="AA480" s="76">
        <v>11667.364322219517</v>
      </c>
      <c r="AB480" s="50">
        <v>8966.3056704794344</v>
      </c>
      <c r="AC480" s="185">
        <f t="shared" si="15"/>
        <v>900.03650523241595</v>
      </c>
      <c r="AD480" s="191"/>
      <c r="AE480" s="187" t="e">
        <v>#N/A</v>
      </c>
      <c r="AF480" s="77"/>
      <c r="AH480" s="99"/>
    </row>
    <row r="481" spans="1:34" s="116" customFormat="1" ht="38.25" customHeight="1" x14ac:dyDescent="0.15">
      <c r="B481" s="62" t="s">
        <v>1003</v>
      </c>
      <c r="C481" s="43">
        <v>476</v>
      </c>
      <c r="D481" s="137" t="s">
        <v>1021</v>
      </c>
      <c r="E481" s="45" t="s">
        <v>107</v>
      </c>
      <c r="F481" s="46" t="s">
        <v>1022</v>
      </c>
      <c r="G481" s="46" t="s">
        <v>122</v>
      </c>
      <c r="H481" s="47">
        <v>1988</v>
      </c>
      <c r="I481" s="139">
        <v>1988</v>
      </c>
      <c r="J481" s="48">
        <v>42.23</v>
      </c>
      <c r="K481" s="140" t="s">
        <v>96</v>
      </c>
      <c r="L481" s="47">
        <v>1</v>
      </c>
      <c r="M481" s="141"/>
      <c r="N481" s="142" t="s">
        <v>123</v>
      </c>
      <c r="O481" s="142"/>
      <c r="P481" s="87">
        <v>6857.5657115794465</v>
      </c>
      <c r="Q481" s="154"/>
      <c r="R481" s="143">
        <v>57</v>
      </c>
      <c r="S481" s="45"/>
      <c r="T481" s="45" t="s">
        <v>98</v>
      </c>
      <c r="U481" s="45" t="s">
        <v>1674</v>
      </c>
      <c r="V481" s="177" t="s">
        <v>2126</v>
      </c>
      <c r="W481" s="183">
        <v>289595</v>
      </c>
      <c r="X481" s="184">
        <f t="shared" si="14"/>
        <v>6857.5657115794465</v>
      </c>
      <c r="Y481" s="180">
        <v>13747.312337201043</v>
      </c>
      <c r="Z481" s="117">
        <v>7761.1176888467917</v>
      </c>
      <c r="AA481" s="117">
        <v>4347.8096140184707</v>
      </c>
      <c r="AB481" s="87">
        <v>6872.6497750414401</v>
      </c>
      <c r="AC481" s="185">
        <f t="shared" si="15"/>
        <v>-6889.7466256215966</v>
      </c>
      <c r="AD481" s="191"/>
      <c r="AE481" s="189" t="e">
        <v>#N/A</v>
      </c>
      <c r="AF481" s="118"/>
      <c r="AG481" s="119"/>
      <c r="AH481" s="120"/>
    </row>
    <row r="482" spans="1:34" ht="38.25" customHeight="1" x14ac:dyDescent="0.15">
      <c r="A482" s="92"/>
      <c r="B482" s="62" t="s">
        <v>1003</v>
      </c>
      <c r="C482" s="43">
        <v>477</v>
      </c>
      <c r="D482" s="137" t="s">
        <v>1023</v>
      </c>
      <c r="E482" s="45" t="s">
        <v>107</v>
      </c>
      <c r="F482" s="46" t="s">
        <v>1024</v>
      </c>
      <c r="G482" s="144" t="s">
        <v>122</v>
      </c>
      <c r="H482" s="135">
        <v>1997</v>
      </c>
      <c r="I482" s="146">
        <v>1997</v>
      </c>
      <c r="J482" s="48">
        <v>104.54</v>
      </c>
      <c r="K482" s="140" t="s">
        <v>96</v>
      </c>
      <c r="L482" s="135">
        <v>1</v>
      </c>
      <c r="M482" s="145"/>
      <c r="N482" s="49" t="s">
        <v>123</v>
      </c>
      <c r="O482" s="142"/>
      <c r="P482" s="50">
        <v>12512.148459919646</v>
      </c>
      <c r="Q482" s="149"/>
      <c r="R482" s="143">
        <v>472.37</v>
      </c>
      <c r="S482" s="45"/>
      <c r="T482" s="45" t="s">
        <v>98</v>
      </c>
      <c r="U482" s="45" t="s">
        <v>1674</v>
      </c>
      <c r="V482" s="177" t="s">
        <v>2127</v>
      </c>
      <c r="W482" s="183">
        <v>1308020</v>
      </c>
      <c r="X482" s="184">
        <f t="shared" si="14"/>
        <v>12512.148459919646</v>
      </c>
      <c r="Y482" s="179">
        <v>8437.8802372297687</v>
      </c>
      <c r="Z482" s="76">
        <v>5143.8109814425097</v>
      </c>
      <c r="AA482" s="76">
        <v>11839.707289075952</v>
      </c>
      <c r="AB482" s="50">
        <v>11248.651233977424</v>
      </c>
      <c r="AC482" s="185">
        <f t="shared" si="15"/>
        <v>4074.2682226898778</v>
      </c>
      <c r="AD482" s="191"/>
      <c r="AE482" s="187" t="e">
        <v>#N/A</v>
      </c>
      <c r="AF482" s="77"/>
      <c r="AH482" s="99"/>
    </row>
    <row r="483" spans="1:34" ht="38.25" customHeight="1" x14ac:dyDescent="0.15">
      <c r="A483" s="92"/>
      <c r="B483" s="62" t="s">
        <v>1003</v>
      </c>
      <c r="C483" s="43">
        <v>478</v>
      </c>
      <c r="D483" s="137" t="s">
        <v>1025</v>
      </c>
      <c r="E483" s="45" t="s">
        <v>107</v>
      </c>
      <c r="F483" s="46" t="s">
        <v>1026</v>
      </c>
      <c r="G483" s="144" t="s">
        <v>122</v>
      </c>
      <c r="H483" s="135">
        <v>1974</v>
      </c>
      <c r="I483" s="146">
        <v>1974</v>
      </c>
      <c r="J483" s="48">
        <v>45.72</v>
      </c>
      <c r="K483" s="140" t="s">
        <v>96</v>
      </c>
      <c r="L483" s="135">
        <v>1</v>
      </c>
      <c r="M483" s="145"/>
      <c r="N483" s="49" t="s">
        <v>123</v>
      </c>
      <c r="O483" s="142"/>
      <c r="P483" s="50">
        <v>6713.7139107611547</v>
      </c>
      <c r="Q483" s="149"/>
      <c r="R483" s="143">
        <v>0</v>
      </c>
      <c r="S483" s="45"/>
      <c r="T483" s="45" t="s">
        <v>98</v>
      </c>
      <c r="U483" s="45" t="s">
        <v>1674</v>
      </c>
      <c r="V483" s="177" t="s">
        <v>2128</v>
      </c>
      <c r="W483" s="183">
        <v>306951</v>
      </c>
      <c r="X483" s="184">
        <f t="shared" si="14"/>
        <v>6713.7139107611547</v>
      </c>
      <c r="Y483" s="179">
        <v>5276.2904636920384</v>
      </c>
      <c r="Z483" s="76">
        <v>3457.567804024497</v>
      </c>
      <c r="AA483" s="76">
        <v>3418.3070866141734</v>
      </c>
      <c r="AB483" s="50">
        <v>2100.8092738407699</v>
      </c>
      <c r="AC483" s="185">
        <f t="shared" si="15"/>
        <v>1437.4234470691163</v>
      </c>
      <c r="AD483" s="191"/>
      <c r="AE483" s="187" t="e">
        <v>#N/A</v>
      </c>
      <c r="AF483" s="77"/>
      <c r="AH483" s="99"/>
    </row>
    <row r="484" spans="1:34" ht="38.25" customHeight="1" x14ac:dyDescent="0.15">
      <c r="A484" s="92"/>
      <c r="B484" s="62" t="s">
        <v>1003</v>
      </c>
      <c r="C484" s="43">
        <v>479</v>
      </c>
      <c r="D484" s="137" t="s">
        <v>2475</v>
      </c>
      <c r="E484" s="45" t="s">
        <v>107</v>
      </c>
      <c r="F484" s="46" t="s">
        <v>108</v>
      </c>
      <c r="G484" s="144" t="s">
        <v>105</v>
      </c>
      <c r="H484" s="135">
        <v>2003</v>
      </c>
      <c r="I484" s="146">
        <v>2003</v>
      </c>
      <c r="J484" s="48">
        <v>85.960000000000008</v>
      </c>
      <c r="K484" s="140" t="s">
        <v>96</v>
      </c>
      <c r="L484" s="135">
        <v>1</v>
      </c>
      <c r="M484" s="145"/>
      <c r="N484" s="49" t="s">
        <v>123</v>
      </c>
      <c r="O484" s="142"/>
      <c r="P484" s="50">
        <v>11718.962308050255</v>
      </c>
      <c r="Q484" s="149"/>
      <c r="R484" s="143"/>
      <c r="S484" s="45"/>
      <c r="T484" s="45" t="s">
        <v>1027</v>
      </c>
      <c r="U484" s="45" t="s">
        <v>1674</v>
      </c>
      <c r="V484" s="177" t="s">
        <v>2129</v>
      </c>
      <c r="W484" s="183">
        <v>1007362</v>
      </c>
      <c r="X484" s="184">
        <f t="shared" si="14"/>
        <v>11718.962308050255</v>
      </c>
      <c r="Y484" s="179">
        <v>13527.768729641693</v>
      </c>
      <c r="Z484" s="76">
        <v>12432.701256398324</v>
      </c>
      <c r="AA484" s="76">
        <v>10685.528152629129</v>
      </c>
      <c r="AB484" s="50">
        <v>7946.8590041879934</v>
      </c>
      <c r="AC484" s="185">
        <f t="shared" si="15"/>
        <v>-1808.8064215914383</v>
      </c>
      <c r="AD484" s="191"/>
      <c r="AE484" s="187" t="e">
        <v>#N/A</v>
      </c>
      <c r="AF484" s="77"/>
      <c r="AH484" s="99"/>
    </row>
    <row r="485" spans="1:34" ht="38.25" customHeight="1" x14ac:dyDescent="0.15">
      <c r="A485" s="92"/>
      <c r="B485" s="62" t="s">
        <v>1003</v>
      </c>
      <c r="C485" s="43">
        <v>480</v>
      </c>
      <c r="D485" s="137" t="s">
        <v>1028</v>
      </c>
      <c r="E485" s="45" t="s">
        <v>107</v>
      </c>
      <c r="F485" s="46" t="s">
        <v>1029</v>
      </c>
      <c r="G485" s="144" t="s">
        <v>122</v>
      </c>
      <c r="H485" s="135">
        <v>1977</v>
      </c>
      <c r="I485" s="146">
        <v>1977</v>
      </c>
      <c r="J485" s="48">
        <v>59.56</v>
      </c>
      <c r="K485" s="140" t="s">
        <v>96</v>
      </c>
      <c r="L485" s="135">
        <v>1</v>
      </c>
      <c r="M485" s="145"/>
      <c r="N485" s="49" t="s">
        <v>123</v>
      </c>
      <c r="O485" s="142"/>
      <c r="P485" s="50">
        <v>7233.7139019476153</v>
      </c>
      <c r="Q485" s="149"/>
      <c r="R485" s="143">
        <v>0</v>
      </c>
      <c r="S485" s="45"/>
      <c r="T485" s="45" t="s">
        <v>98</v>
      </c>
      <c r="U485" s="45" t="s">
        <v>1674</v>
      </c>
      <c r="V485" s="177" t="s">
        <v>2130</v>
      </c>
      <c r="W485" s="183">
        <v>430840</v>
      </c>
      <c r="X485" s="184">
        <f t="shared" si="14"/>
        <v>7233.7139019476153</v>
      </c>
      <c r="Y485" s="179">
        <v>10909.016118200134</v>
      </c>
      <c r="Z485" s="76">
        <v>7248.4049697783748</v>
      </c>
      <c r="AA485" s="76">
        <v>4921.1215580926792</v>
      </c>
      <c r="AB485" s="50">
        <v>7068.5191403626595</v>
      </c>
      <c r="AC485" s="185">
        <f t="shared" si="15"/>
        <v>-3675.3022162525185</v>
      </c>
      <c r="AD485" s="191"/>
      <c r="AE485" s="187" t="e">
        <v>#N/A</v>
      </c>
      <c r="AF485" s="77"/>
      <c r="AH485" s="99"/>
    </row>
    <row r="486" spans="1:34" ht="38.25" customHeight="1" x14ac:dyDescent="0.15">
      <c r="A486" s="92"/>
      <c r="B486" s="62" t="s">
        <v>1003</v>
      </c>
      <c r="C486" s="43">
        <v>481</v>
      </c>
      <c r="D486" s="137" t="s">
        <v>1030</v>
      </c>
      <c r="E486" s="45" t="s">
        <v>107</v>
      </c>
      <c r="F486" s="46" t="s">
        <v>1031</v>
      </c>
      <c r="G486" s="144" t="s">
        <v>122</v>
      </c>
      <c r="H486" s="135">
        <v>1979</v>
      </c>
      <c r="I486" s="146">
        <v>1979</v>
      </c>
      <c r="J486" s="48">
        <v>50.78</v>
      </c>
      <c r="K486" s="140" t="s">
        <v>96</v>
      </c>
      <c r="L486" s="135">
        <v>1</v>
      </c>
      <c r="M486" s="145"/>
      <c r="N486" s="49" t="s">
        <v>123</v>
      </c>
      <c r="O486" s="142"/>
      <c r="P486" s="50">
        <v>10663.056321386372</v>
      </c>
      <c r="Q486" s="149"/>
      <c r="R486" s="143">
        <v>0</v>
      </c>
      <c r="S486" s="45"/>
      <c r="T486" s="45" t="s">
        <v>98</v>
      </c>
      <c r="U486" s="45" t="s">
        <v>1674</v>
      </c>
      <c r="V486" s="177" t="s">
        <v>2131</v>
      </c>
      <c r="W486" s="183">
        <v>541470</v>
      </c>
      <c r="X486" s="184">
        <f t="shared" si="14"/>
        <v>10663.056321386372</v>
      </c>
      <c r="Y486" s="179">
        <v>8608.5663647105157</v>
      </c>
      <c r="Z486" s="76">
        <v>7417.5659708546673</v>
      </c>
      <c r="AA486" s="76">
        <v>10300.728633320205</v>
      </c>
      <c r="AB486" s="50">
        <v>5601.3194170933439</v>
      </c>
      <c r="AC486" s="185">
        <f t="shared" si="15"/>
        <v>2054.4899566758559</v>
      </c>
      <c r="AD486" s="191"/>
      <c r="AE486" s="187" t="e">
        <v>#N/A</v>
      </c>
      <c r="AF486" s="77"/>
      <c r="AH486" s="99"/>
    </row>
    <row r="487" spans="1:34" ht="38.25" customHeight="1" x14ac:dyDescent="0.15">
      <c r="A487" s="92"/>
      <c r="B487" s="62" t="s">
        <v>1003</v>
      </c>
      <c r="C487" s="43">
        <v>482</v>
      </c>
      <c r="D487" s="137" t="s">
        <v>1032</v>
      </c>
      <c r="E487" s="45" t="s">
        <v>107</v>
      </c>
      <c r="F487" s="46" t="s">
        <v>1033</v>
      </c>
      <c r="G487" s="144" t="s">
        <v>122</v>
      </c>
      <c r="H487" s="135">
        <v>1977</v>
      </c>
      <c r="I487" s="146">
        <v>1977</v>
      </c>
      <c r="J487" s="48">
        <v>101.78999999999999</v>
      </c>
      <c r="K487" s="140" t="s">
        <v>96</v>
      </c>
      <c r="L487" s="135">
        <v>1</v>
      </c>
      <c r="M487" s="145"/>
      <c r="N487" s="49" t="s">
        <v>123</v>
      </c>
      <c r="O487" s="142"/>
      <c r="P487" s="50">
        <v>7477.6500638569614</v>
      </c>
      <c r="Q487" s="149"/>
      <c r="R487" s="143">
        <v>0</v>
      </c>
      <c r="S487" s="45"/>
      <c r="T487" s="45" t="s">
        <v>98</v>
      </c>
      <c r="U487" s="45" t="s">
        <v>1674</v>
      </c>
      <c r="V487" s="177" t="s">
        <v>2132</v>
      </c>
      <c r="W487" s="183">
        <v>761150</v>
      </c>
      <c r="X487" s="184">
        <f t="shared" si="14"/>
        <v>7477.6500638569614</v>
      </c>
      <c r="Y487" s="179">
        <v>7617.7620591413697</v>
      </c>
      <c r="Z487" s="76">
        <v>4032.2526770802638</v>
      </c>
      <c r="AA487" s="76">
        <v>5356.6263876608709</v>
      </c>
      <c r="AB487" s="50">
        <v>3038.8741526672566</v>
      </c>
      <c r="AC487" s="185">
        <f t="shared" si="15"/>
        <v>-140.11199528440829</v>
      </c>
      <c r="AD487" s="191"/>
      <c r="AE487" s="187" t="e">
        <v>#N/A</v>
      </c>
      <c r="AF487" s="77"/>
      <c r="AH487" s="99"/>
    </row>
    <row r="488" spans="1:34" ht="38.25" customHeight="1" x14ac:dyDescent="0.15">
      <c r="A488" s="92"/>
      <c r="B488" s="62" t="s">
        <v>1003</v>
      </c>
      <c r="C488" s="43">
        <v>483</v>
      </c>
      <c r="D488" s="137" t="s">
        <v>1034</v>
      </c>
      <c r="E488" s="45" t="s">
        <v>107</v>
      </c>
      <c r="F488" s="46" t="s">
        <v>1035</v>
      </c>
      <c r="G488" s="144" t="s">
        <v>122</v>
      </c>
      <c r="H488" s="135">
        <v>1990</v>
      </c>
      <c r="I488" s="146">
        <v>1990</v>
      </c>
      <c r="J488" s="48">
        <v>45.55</v>
      </c>
      <c r="K488" s="140" t="s">
        <v>96</v>
      </c>
      <c r="L488" s="135">
        <v>1</v>
      </c>
      <c r="M488" s="145"/>
      <c r="N488" s="49" t="s">
        <v>123</v>
      </c>
      <c r="O488" s="142"/>
      <c r="P488" s="50">
        <v>7929.9890230515921</v>
      </c>
      <c r="Q488" s="149"/>
      <c r="R488" s="143">
        <v>212</v>
      </c>
      <c r="S488" s="45"/>
      <c r="T488" s="45" t="s">
        <v>98</v>
      </c>
      <c r="U488" s="45" t="s">
        <v>1674</v>
      </c>
      <c r="V488" s="177" t="s">
        <v>2133</v>
      </c>
      <c r="W488" s="183">
        <v>361211</v>
      </c>
      <c r="X488" s="184">
        <f t="shared" si="14"/>
        <v>7929.9890230515921</v>
      </c>
      <c r="Y488" s="179">
        <v>9645.1811196487379</v>
      </c>
      <c r="Z488" s="76">
        <v>7850.7354555433594</v>
      </c>
      <c r="AA488" s="76">
        <v>5441.8441273326016</v>
      </c>
      <c r="AB488" s="50">
        <v>5868.9791437980248</v>
      </c>
      <c r="AC488" s="185">
        <f t="shared" si="15"/>
        <v>-1715.1920965971458</v>
      </c>
      <c r="AD488" s="191"/>
      <c r="AE488" s="187" t="e">
        <v>#N/A</v>
      </c>
      <c r="AF488" s="77"/>
      <c r="AH488" s="99"/>
    </row>
    <row r="489" spans="1:34" ht="45" customHeight="1" x14ac:dyDescent="0.15">
      <c r="A489" s="92"/>
      <c r="B489" s="62" t="s">
        <v>1003</v>
      </c>
      <c r="C489" s="43">
        <v>484</v>
      </c>
      <c r="D489" s="137" t="s">
        <v>2489</v>
      </c>
      <c r="E489" s="45" t="s">
        <v>107</v>
      </c>
      <c r="F489" s="46" t="s">
        <v>144</v>
      </c>
      <c r="G489" s="144" t="s">
        <v>122</v>
      </c>
      <c r="H489" s="135">
        <v>1997</v>
      </c>
      <c r="I489" s="139">
        <v>1997</v>
      </c>
      <c r="J489" s="48">
        <v>115.5</v>
      </c>
      <c r="K489" s="140" t="s">
        <v>96</v>
      </c>
      <c r="L489" s="135">
        <v>1</v>
      </c>
      <c r="M489" s="145"/>
      <c r="N489" s="49" t="s">
        <v>97</v>
      </c>
      <c r="O489" s="142" t="s">
        <v>97</v>
      </c>
      <c r="P489" s="50">
        <v>6909.3852813852818</v>
      </c>
      <c r="Q489" s="149"/>
      <c r="R489" s="143"/>
      <c r="S489" s="45" t="s">
        <v>2490</v>
      </c>
      <c r="T489" s="45" t="s">
        <v>1036</v>
      </c>
      <c r="U489" s="45" t="s">
        <v>1674</v>
      </c>
      <c r="V489" s="177" t="s">
        <v>2134</v>
      </c>
      <c r="W489" s="183">
        <v>798034</v>
      </c>
      <c r="X489" s="184">
        <f t="shared" si="14"/>
        <v>6909.3852813852818</v>
      </c>
      <c r="Y489" s="179">
        <v>5969.878787878788</v>
      </c>
      <c r="Z489" s="76">
        <v>4275.4458874458878</v>
      </c>
      <c r="AA489" s="76">
        <v>11000.64935064935</v>
      </c>
      <c r="AB489" s="50">
        <v>14506.251082251083</v>
      </c>
      <c r="AC489" s="185">
        <f t="shared" si="15"/>
        <v>939.50649350649383</v>
      </c>
      <c r="AD489" s="191"/>
      <c r="AE489" s="187" t="e">
        <v>#N/A</v>
      </c>
      <c r="AF489" s="77"/>
      <c r="AH489" s="99"/>
    </row>
    <row r="490" spans="1:34" ht="38.25" customHeight="1" x14ac:dyDescent="0.15">
      <c r="A490" s="92"/>
      <c r="B490" s="62" t="s">
        <v>1003</v>
      </c>
      <c r="C490" s="43">
        <v>485</v>
      </c>
      <c r="D490" s="137" t="s">
        <v>1037</v>
      </c>
      <c r="E490" s="45" t="s">
        <v>107</v>
      </c>
      <c r="F490" s="46" t="s">
        <v>1038</v>
      </c>
      <c r="G490" s="144" t="s">
        <v>122</v>
      </c>
      <c r="H490" s="135">
        <v>1990</v>
      </c>
      <c r="I490" s="146">
        <v>1990</v>
      </c>
      <c r="J490" s="48">
        <v>45.55</v>
      </c>
      <c r="K490" s="140" t="s">
        <v>96</v>
      </c>
      <c r="L490" s="135">
        <v>1</v>
      </c>
      <c r="M490" s="145"/>
      <c r="N490" s="49" t="s">
        <v>123</v>
      </c>
      <c r="O490" s="142"/>
      <c r="P490" s="50">
        <v>7632.4698133918773</v>
      </c>
      <c r="Q490" s="149"/>
      <c r="R490" s="143">
        <v>0</v>
      </c>
      <c r="S490" s="45"/>
      <c r="T490" s="45" t="s">
        <v>98</v>
      </c>
      <c r="U490" s="45" t="s">
        <v>1674</v>
      </c>
      <c r="V490" s="177" t="s">
        <v>2135</v>
      </c>
      <c r="W490" s="183">
        <v>347659</v>
      </c>
      <c r="X490" s="184">
        <f t="shared" si="14"/>
        <v>7632.4698133918773</v>
      </c>
      <c r="Y490" s="179">
        <v>15537.7607025247</v>
      </c>
      <c r="Z490" s="76">
        <v>12502.810098792537</v>
      </c>
      <c r="AA490" s="76">
        <v>5105.7519209659722</v>
      </c>
      <c r="AB490" s="50">
        <v>7784.7859495060375</v>
      </c>
      <c r="AC490" s="185">
        <f t="shared" si="15"/>
        <v>-7905.2908891328225</v>
      </c>
      <c r="AD490" s="191"/>
      <c r="AE490" s="187" t="e">
        <v>#N/A</v>
      </c>
      <c r="AF490" s="77"/>
      <c r="AH490" s="99"/>
    </row>
    <row r="491" spans="1:34" ht="38.25" customHeight="1" x14ac:dyDescent="0.15">
      <c r="A491" s="92"/>
      <c r="B491" s="62" t="s">
        <v>1003</v>
      </c>
      <c r="C491" s="43">
        <v>486</v>
      </c>
      <c r="D491" s="137" t="s">
        <v>1039</v>
      </c>
      <c r="E491" s="45" t="s">
        <v>107</v>
      </c>
      <c r="F491" s="46" t="s">
        <v>1040</v>
      </c>
      <c r="G491" s="144" t="s">
        <v>122</v>
      </c>
      <c r="H491" s="135">
        <v>1986</v>
      </c>
      <c r="I491" s="146">
        <v>1986</v>
      </c>
      <c r="J491" s="48">
        <v>42.23</v>
      </c>
      <c r="K491" s="140" t="s">
        <v>96</v>
      </c>
      <c r="L491" s="135">
        <v>1</v>
      </c>
      <c r="M491" s="145"/>
      <c r="N491" s="49" t="s">
        <v>123</v>
      </c>
      <c r="O491" s="142"/>
      <c r="P491" s="50">
        <v>7203.409898176652</v>
      </c>
      <c r="Q491" s="149"/>
      <c r="R491" s="143">
        <v>0</v>
      </c>
      <c r="S491" s="45"/>
      <c r="T491" s="45" t="s">
        <v>98</v>
      </c>
      <c r="U491" s="45" t="s">
        <v>1674</v>
      </c>
      <c r="V491" s="177" t="s">
        <v>2136</v>
      </c>
      <c r="W491" s="183">
        <v>304200</v>
      </c>
      <c r="X491" s="184">
        <f t="shared" si="14"/>
        <v>7203.409898176652</v>
      </c>
      <c r="Y491" s="179">
        <v>11693.203883495147</v>
      </c>
      <c r="Z491" s="76">
        <v>8627.8001420790915</v>
      </c>
      <c r="AA491" s="76">
        <v>6368.8846791380538</v>
      </c>
      <c r="AB491" s="50">
        <v>4733.8621832820272</v>
      </c>
      <c r="AC491" s="185">
        <f t="shared" si="15"/>
        <v>-4489.7939853184953</v>
      </c>
      <c r="AD491" s="191"/>
      <c r="AE491" s="187" t="e">
        <v>#N/A</v>
      </c>
      <c r="AF491" s="77"/>
      <c r="AH491" s="99"/>
    </row>
    <row r="492" spans="1:34" ht="38.25" customHeight="1" x14ac:dyDescent="0.15">
      <c r="A492" s="92"/>
      <c r="B492" s="62" t="s">
        <v>1003</v>
      </c>
      <c r="C492" s="43">
        <v>487</v>
      </c>
      <c r="D492" s="137" t="s">
        <v>1041</v>
      </c>
      <c r="E492" s="45" t="s">
        <v>107</v>
      </c>
      <c r="F492" s="46" t="s">
        <v>1042</v>
      </c>
      <c r="G492" s="144" t="s">
        <v>122</v>
      </c>
      <c r="H492" s="135">
        <v>1983</v>
      </c>
      <c r="I492" s="146">
        <v>1983</v>
      </c>
      <c r="J492" s="48">
        <v>39.74</v>
      </c>
      <c r="K492" s="140" t="s">
        <v>96</v>
      </c>
      <c r="L492" s="135">
        <v>1</v>
      </c>
      <c r="M492" s="145"/>
      <c r="N492" s="49" t="s">
        <v>123</v>
      </c>
      <c r="O492" s="142"/>
      <c r="P492" s="50">
        <v>10807.725213890286</v>
      </c>
      <c r="Q492" s="149"/>
      <c r="R492" s="143">
        <v>0</v>
      </c>
      <c r="S492" s="45"/>
      <c r="T492" s="45" t="s">
        <v>98</v>
      </c>
      <c r="U492" s="45" t="s">
        <v>1674</v>
      </c>
      <c r="V492" s="177" t="s">
        <v>2137</v>
      </c>
      <c r="W492" s="183">
        <v>429499</v>
      </c>
      <c r="X492" s="184">
        <f t="shared" si="14"/>
        <v>10807.725213890286</v>
      </c>
      <c r="Y492" s="179">
        <v>6749.0186210367383</v>
      </c>
      <c r="Z492" s="76">
        <v>5737.3175641670859</v>
      </c>
      <c r="AA492" s="76">
        <v>6841.7211877201808</v>
      </c>
      <c r="AB492" s="50">
        <v>6464.3683945646699</v>
      </c>
      <c r="AC492" s="185">
        <f t="shared" si="15"/>
        <v>4058.7065928535476</v>
      </c>
      <c r="AD492" s="191"/>
      <c r="AE492" s="187" t="e">
        <v>#N/A</v>
      </c>
      <c r="AF492" s="77"/>
      <c r="AH492" s="99"/>
    </row>
    <row r="493" spans="1:34" ht="38.25" customHeight="1" x14ac:dyDescent="0.15">
      <c r="A493" s="92"/>
      <c r="B493" s="62" t="s">
        <v>1003</v>
      </c>
      <c r="C493" s="43">
        <v>488</v>
      </c>
      <c r="D493" s="137" t="s">
        <v>2476</v>
      </c>
      <c r="E493" s="45" t="s">
        <v>111</v>
      </c>
      <c r="F493" s="46" t="s">
        <v>153</v>
      </c>
      <c r="G493" s="144" t="s">
        <v>122</v>
      </c>
      <c r="H493" s="135">
        <v>1996</v>
      </c>
      <c r="I493" s="139">
        <v>1996</v>
      </c>
      <c r="J493" s="48">
        <v>66.2</v>
      </c>
      <c r="K493" s="140" t="s">
        <v>96</v>
      </c>
      <c r="L493" s="135">
        <v>2</v>
      </c>
      <c r="M493" s="145"/>
      <c r="N493" s="49" t="s">
        <v>123</v>
      </c>
      <c r="O493" s="142" t="s">
        <v>97</v>
      </c>
      <c r="P493" s="50">
        <v>8991.1933534743202</v>
      </c>
      <c r="Q493" s="149"/>
      <c r="R493" s="143"/>
      <c r="S493" s="45" t="s">
        <v>2491</v>
      </c>
      <c r="T493" s="45" t="s">
        <v>1043</v>
      </c>
      <c r="U493" s="45" t="s">
        <v>1674</v>
      </c>
      <c r="V493" s="177" t="s">
        <v>2138</v>
      </c>
      <c r="W493" s="183">
        <v>595217</v>
      </c>
      <c r="X493" s="184">
        <f t="shared" si="14"/>
        <v>8991.1933534743202</v>
      </c>
      <c r="Y493" s="179">
        <v>7625.2416918428999</v>
      </c>
      <c r="Z493" s="76">
        <v>5075.5589123867067</v>
      </c>
      <c r="AA493" s="76">
        <v>6167.7492447129907</v>
      </c>
      <c r="AB493" s="50">
        <v>9366.0271903323264</v>
      </c>
      <c r="AC493" s="185">
        <f t="shared" si="15"/>
        <v>1365.9516616314204</v>
      </c>
      <c r="AD493" s="191"/>
      <c r="AE493" s="187" t="e">
        <v>#N/A</v>
      </c>
      <c r="AF493" s="77"/>
      <c r="AH493" s="99"/>
    </row>
    <row r="494" spans="1:34" ht="38.25" customHeight="1" x14ac:dyDescent="0.15">
      <c r="A494" s="92"/>
      <c r="B494" s="62" t="s">
        <v>1003</v>
      </c>
      <c r="C494" s="43">
        <v>489</v>
      </c>
      <c r="D494" s="137" t="s">
        <v>1044</v>
      </c>
      <c r="E494" s="45" t="s">
        <v>111</v>
      </c>
      <c r="F494" s="46" t="s">
        <v>1045</v>
      </c>
      <c r="G494" s="144" t="s">
        <v>172</v>
      </c>
      <c r="H494" s="135">
        <v>1982</v>
      </c>
      <c r="I494" s="146">
        <v>1960</v>
      </c>
      <c r="J494" s="48">
        <v>66.69</v>
      </c>
      <c r="K494" s="140" t="s">
        <v>96</v>
      </c>
      <c r="L494" s="135">
        <v>1</v>
      </c>
      <c r="M494" s="145"/>
      <c r="N494" s="49" t="s">
        <v>123</v>
      </c>
      <c r="O494" s="142"/>
      <c r="P494" s="50">
        <v>7695.5015744489428</v>
      </c>
      <c r="Q494" s="149"/>
      <c r="R494" s="143">
        <v>1092.5999999999999</v>
      </c>
      <c r="S494" s="45"/>
      <c r="T494" s="45" t="s">
        <v>98</v>
      </c>
      <c r="U494" s="45" t="s">
        <v>1674</v>
      </c>
      <c r="V494" s="177" t="s">
        <v>2139</v>
      </c>
      <c r="W494" s="183">
        <v>513213</v>
      </c>
      <c r="X494" s="184">
        <f t="shared" si="14"/>
        <v>7695.5015744489428</v>
      </c>
      <c r="Y494" s="179">
        <v>11197.390913180387</v>
      </c>
      <c r="Z494" s="76">
        <v>9050.412355675513</v>
      </c>
      <c r="AA494" s="76">
        <v>5740.5458089668618</v>
      </c>
      <c r="AB494" s="50">
        <v>7590.3733693207378</v>
      </c>
      <c r="AC494" s="185">
        <f t="shared" si="15"/>
        <v>-3501.8893387314438</v>
      </c>
      <c r="AD494" s="191"/>
      <c r="AE494" s="187" t="e">
        <v>#N/A</v>
      </c>
      <c r="AF494" s="77"/>
      <c r="AH494" s="99"/>
    </row>
    <row r="495" spans="1:34" ht="38.25" customHeight="1" x14ac:dyDescent="0.15">
      <c r="A495" s="92"/>
      <c r="B495" s="62" t="s">
        <v>1003</v>
      </c>
      <c r="C495" s="43">
        <v>490</v>
      </c>
      <c r="D495" s="137" t="s">
        <v>1046</v>
      </c>
      <c r="E495" s="45" t="s">
        <v>111</v>
      </c>
      <c r="F495" s="46" t="s">
        <v>1047</v>
      </c>
      <c r="G495" s="144" t="s">
        <v>122</v>
      </c>
      <c r="H495" s="135">
        <v>1999</v>
      </c>
      <c r="I495" s="146">
        <v>1999</v>
      </c>
      <c r="J495" s="48">
        <v>61.27</v>
      </c>
      <c r="K495" s="140" t="s">
        <v>96</v>
      </c>
      <c r="L495" s="135">
        <v>2</v>
      </c>
      <c r="M495" s="145"/>
      <c r="N495" s="49" t="s">
        <v>123</v>
      </c>
      <c r="O495" s="142"/>
      <c r="P495" s="50">
        <v>9431.842663620042</v>
      </c>
      <c r="Q495" s="149"/>
      <c r="R495" s="143">
        <v>172.07</v>
      </c>
      <c r="S495" s="45"/>
      <c r="T495" s="45" t="s">
        <v>98</v>
      </c>
      <c r="U495" s="45" t="s">
        <v>1674</v>
      </c>
      <c r="V495" s="177" t="s">
        <v>2140</v>
      </c>
      <c r="W495" s="183">
        <v>577889</v>
      </c>
      <c r="X495" s="184">
        <f t="shared" si="14"/>
        <v>9431.842663620042</v>
      </c>
      <c r="Y495" s="179">
        <v>9645.6993634731516</v>
      </c>
      <c r="Z495" s="76">
        <v>12750.155051411783</v>
      </c>
      <c r="AA495" s="76">
        <v>11547.070344377345</v>
      </c>
      <c r="AB495" s="50">
        <v>11967.977803166312</v>
      </c>
      <c r="AC495" s="185">
        <f t="shared" si="15"/>
        <v>-213.8566998531096</v>
      </c>
      <c r="AD495" s="191"/>
      <c r="AE495" s="187" t="e">
        <v>#N/A</v>
      </c>
      <c r="AF495" s="77"/>
      <c r="AH495" s="99"/>
    </row>
    <row r="496" spans="1:34" ht="38.25" customHeight="1" x14ac:dyDescent="0.15">
      <c r="A496" s="92"/>
      <c r="B496" s="62" t="s">
        <v>1003</v>
      </c>
      <c r="C496" s="43">
        <v>491</v>
      </c>
      <c r="D496" s="137" t="s">
        <v>1048</v>
      </c>
      <c r="E496" s="45" t="s">
        <v>107</v>
      </c>
      <c r="F496" s="46" t="s">
        <v>1049</v>
      </c>
      <c r="G496" s="144" t="s">
        <v>510</v>
      </c>
      <c r="H496" s="135">
        <v>1976</v>
      </c>
      <c r="I496" s="146">
        <v>1976</v>
      </c>
      <c r="J496" s="48">
        <v>39.119999999999997</v>
      </c>
      <c r="K496" s="140" t="s">
        <v>96</v>
      </c>
      <c r="L496" s="135">
        <v>1</v>
      </c>
      <c r="M496" s="145"/>
      <c r="N496" s="49" t="s">
        <v>123</v>
      </c>
      <c r="O496" s="142"/>
      <c r="P496" s="50">
        <v>7098.2617586912074</v>
      </c>
      <c r="Q496" s="149"/>
      <c r="R496" s="143">
        <v>344.31</v>
      </c>
      <c r="S496" s="45"/>
      <c r="T496" s="45" t="s">
        <v>98</v>
      </c>
      <c r="U496" s="45" t="s">
        <v>1674</v>
      </c>
      <c r="V496" s="177" t="s">
        <v>2141</v>
      </c>
      <c r="W496" s="183">
        <v>277684</v>
      </c>
      <c r="X496" s="184">
        <f t="shared" si="14"/>
        <v>7098.2617586912074</v>
      </c>
      <c r="Y496" s="179">
        <v>6483.3588957055217</v>
      </c>
      <c r="Z496" s="76">
        <v>6710.812883435583</v>
      </c>
      <c r="AA496" s="76">
        <v>3997.0603271983641</v>
      </c>
      <c r="AB496" s="50">
        <v>2625.7924335378325</v>
      </c>
      <c r="AC496" s="185">
        <f t="shared" si="15"/>
        <v>614.90286298568572</v>
      </c>
      <c r="AD496" s="191"/>
      <c r="AE496" s="187" t="e">
        <v>#N/A</v>
      </c>
      <c r="AF496" s="77"/>
      <c r="AH496" s="99"/>
    </row>
    <row r="497" spans="1:34" ht="38.25" customHeight="1" x14ac:dyDescent="0.15">
      <c r="A497" s="92"/>
      <c r="B497" s="62" t="s">
        <v>1003</v>
      </c>
      <c r="C497" s="43">
        <v>492</v>
      </c>
      <c r="D497" s="137" t="s">
        <v>1050</v>
      </c>
      <c r="E497" s="45" t="s">
        <v>129</v>
      </c>
      <c r="F497" s="46" t="s">
        <v>1051</v>
      </c>
      <c r="G497" s="144" t="s">
        <v>122</v>
      </c>
      <c r="H497" s="135">
        <v>1980</v>
      </c>
      <c r="I497" s="146">
        <v>1980</v>
      </c>
      <c r="J497" s="48">
        <v>79.89</v>
      </c>
      <c r="K497" s="140" t="s">
        <v>96</v>
      </c>
      <c r="L497" s="135">
        <v>1</v>
      </c>
      <c r="M497" s="145"/>
      <c r="N497" s="49" t="s">
        <v>123</v>
      </c>
      <c r="O497" s="142"/>
      <c r="P497" s="50">
        <v>6938.2275628989864</v>
      </c>
      <c r="Q497" s="149"/>
      <c r="R497" s="143">
        <v>115.54</v>
      </c>
      <c r="S497" s="45"/>
      <c r="T497" s="45" t="s">
        <v>98</v>
      </c>
      <c r="U497" s="45" t="s">
        <v>1674</v>
      </c>
      <c r="V497" s="177" t="s">
        <v>2142</v>
      </c>
      <c r="W497" s="183">
        <v>554295</v>
      </c>
      <c r="X497" s="184">
        <f t="shared" si="14"/>
        <v>6938.2275628989864</v>
      </c>
      <c r="Y497" s="179">
        <v>9325.6477656778061</v>
      </c>
      <c r="Z497" s="76">
        <v>6528.8646889473021</v>
      </c>
      <c r="AA497" s="76">
        <v>4821.266741769934</v>
      </c>
      <c r="AB497" s="50">
        <v>5343.9604456127172</v>
      </c>
      <c r="AC497" s="185">
        <f t="shared" si="15"/>
        <v>-2387.4202027788197</v>
      </c>
      <c r="AD497" s="191"/>
      <c r="AE497" s="187" t="e">
        <v>#N/A</v>
      </c>
      <c r="AF497" s="77"/>
      <c r="AH497" s="99"/>
    </row>
    <row r="498" spans="1:34" ht="38.25" customHeight="1" x14ac:dyDescent="0.15">
      <c r="A498" s="92"/>
      <c r="B498" s="62" t="s">
        <v>1003</v>
      </c>
      <c r="C498" s="43">
        <v>493</v>
      </c>
      <c r="D498" s="137" t="s">
        <v>1052</v>
      </c>
      <c r="E498" s="45" t="s">
        <v>129</v>
      </c>
      <c r="F498" s="46" t="s">
        <v>1053</v>
      </c>
      <c r="G498" s="144" t="s">
        <v>105</v>
      </c>
      <c r="H498" s="135">
        <v>1982</v>
      </c>
      <c r="I498" s="146">
        <v>1982</v>
      </c>
      <c r="J498" s="48">
        <v>40.15</v>
      </c>
      <c r="K498" s="140" t="s">
        <v>96</v>
      </c>
      <c r="L498" s="135">
        <v>1</v>
      </c>
      <c r="M498" s="145"/>
      <c r="N498" s="49" t="s">
        <v>123</v>
      </c>
      <c r="O498" s="142"/>
      <c r="P498" s="50">
        <v>7348.5180572851805</v>
      </c>
      <c r="Q498" s="149"/>
      <c r="R498" s="143">
        <v>195.38</v>
      </c>
      <c r="S498" s="45"/>
      <c r="T498" s="45" t="s">
        <v>98</v>
      </c>
      <c r="U498" s="45" t="s">
        <v>1674</v>
      </c>
      <c r="V498" s="177" t="s">
        <v>2143</v>
      </c>
      <c r="W498" s="183">
        <v>295043</v>
      </c>
      <c r="X498" s="184">
        <f t="shared" si="14"/>
        <v>7348.5180572851805</v>
      </c>
      <c r="Y498" s="179">
        <v>10775.043586550437</v>
      </c>
      <c r="Z498" s="76">
        <v>7043.4371108343712</v>
      </c>
      <c r="AA498" s="76">
        <v>5106.1768368617686</v>
      </c>
      <c r="AB498" s="50">
        <v>7843.5616438356165</v>
      </c>
      <c r="AC498" s="185">
        <f t="shared" si="15"/>
        <v>-3426.5255292652564</v>
      </c>
      <c r="AD498" s="191"/>
      <c r="AE498" s="187" t="e">
        <v>#N/A</v>
      </c>
      <c r="AF498" s="77"/>
      <c r="AH498" s="99"/>
    </row>
    <row r="499" spans="1:34" ht="38.25" customHeight="1" x14ac:dyDescent="0.15">
      <c r="A499" s="92"/>
      <c r="B499" s="62" t="s">
        <v>1003</v>
      </c>
      <c r="C499" s="43">
        <v>494</v>
      </c>
      <c r="D499" s="137" t="s">
        <v>1054</v>
      </c>
      <c r="E499" s="45" t="s">
        <v>129</v>
      </c>
      <c r="F499" s="46" t="s">
        <v>1055</v>
      </c>
      <c r="G499" s="144" t="s">
        <v>122</v>
      </c>
      <c r="H499" s="135">
        <v>1991</v>
      </c>
      <c r="I499" s="146">
        <v>1991</v>
      </c>
      <c r="J499" s="48">
        <v>208.68</v>
      </c>
      <c r="K499" s="140" t="s">
        <v>96</v>
      </c>
      <c r="L499" s="135">
        <v>2</v>
      </c>
      <c r="M499" s="145"/>
      <c r="N499" s="49" t="s">
        <v>123</v>
      </c>
      <c r="O499" s="142"/>
      <c r="P499" s="50">
        <v>7416.6427065363232</v>
      </c>
      <c r="Q499" s="149"/>
      <c r="R499" s="143">
        <v>238.13</v>
      </c>
      <c r="S499" s="45"/>
      <c r="T499" s="45" t="s">
        <v>98</v>
      </c>
      <c r="U499" s="45" t="s">
        <v>1674</v>
      </c>
      <c r="V499" s="177" t="s">
        <v>2144</v>
      </c>
      <c r="W499" s="183">
        <v>1547705</v>
      </c>
      <c r="X499" s="184">
        <f t="shared" si="14"/>
        <v>7416.6427065363232</v>
      </c>
      <c r="Y499" s="179">
        <v>6494.7910676634083</v>
      </c>
      <c r="Z499" s="76">
        <v>4271.3820203181904</v>
      </c>
      <c r="AA499" s="76">
        <v>4770.8309373202992</v>
      </c>
      <c r="AB499" s="50">
        <v>2502.2043319915661</v>
      </c>
      <c r="AC499" s="185">
        <f t="shared" si="15"/>
        <v>921.85163887291492</v>
      </c>
      <c r="AD499" s="191"/>
      <c r="AE499" s="187" t="e">
        <v>#N/A</v>
      </c>
      <c r="AF499" s="77"/>
      <c r="AH499" s="99"/>
    </row>
    <row r="500" spans="1:34" ht="38.25" customHeight="1" x14ac:dyDescent="0.15">
      <c r="A500" s="92"/>
      <c r="B500" s="62" t="s">
        <v>1003</v>
      </c>
      <c r="C500" s="43">
        <v>495</v>
      </c>
      <c r="D500" s="137" t="s">
        <v>1056</v>
      </c>
      <c r="E500" s="45" t="s">
        <v>129</v>
      </c>
      <c r="F500" s="46" t="s">
        <v>1057</v>
      </c>
      <c r="G500" s="144" t="s">
        <v>510</v>
      </c>
      <c r="H500" s="135">
        <v>1973</v>
      </c>
      <c r="I500" s="146">
        <v>1973</v>
      </c>
      <c r="J500" s="48">
        <v>37.200000000000003</v>
      </c>
      <c r="K500" s="140" t="s">
        <v>96</v>
      </c>
      <c r="L500" s="135">
        <v>1</v>
      </c>
      <c r="M500" s="145"/>
      <c r="N500" s="49" t="s">
        <v>123</v>
      </c>
      <c r="O500" s="142"/>
      <c r="P500" s="50">
        <v>7323.0376344086017</v>
      </c>
      <c r="Q500" s="149"/>
      <c r="R500" s="143">
        <v>102.81</v>
      </c>
      <c r="S500" s="45"/>
      <c r="T500" s="45" t="s">
        <v>98</v>
      </c>
      <c r="U500" s="45" t="s">
        <v>1674</v>
      </c>
      <c r="V500" s="177" t="s">
        <v>2145</v>
      </c>
      <c r="W500" s="183">
        <v>272417</v>
      </c>
      <c r="X500" s="184">
        <f t="shared" si="14"/>
        <v>7323.0376344086017</v>
      </c>
      <c r="Y500" s="179">
        <v>14590.2688172043</v>
      </c>
      <c r="Z500" s="76">
        <v>7066.1827956989246</v>
      </c>
      <c r="AA500" s="76">
        <v>4287.8763440860212</v>
      </c>
      <c r="AB500" s="50">
        <v>7280.7526881720423</v>
      </c>
      <c r="AC500" s="185">
        <f t="shared" si="15"/>
        <v>-7267.2311827956983</v>
      </c>
      <c r="AD500" s="191"/>
      <c r="AE500" s="187" t="e">
        <v>#N/A</v>
      </c>
      <c r="AF500" s="77"/>
      <c r="AH500" s="99"/>
    </row>
    <row r="501" spans="1:34" ht="38.25" customHeight="1" x14ac:dyDescent="0.15">
      <c r="A501" s="92"/>
      <c r="B501" s="62" t="s">
        <v>1003</v>
      </c>
      <c r="C501" s="43">
        <v>496</v>
      </c>
      <c r="D501" s="137" t="s">
        <v>1058</v>
      </c>
      <c r="E501" s="45" t="s">
        <v>129</v>
      </c>
      <c r="F501" s="46" t="s">
        <v>1059</v>
      </c>
      <c r="G501" s="144" t="s">
        <v>122</v>
      </c>
      <c r="H501" s="135">
        <v>1978</v>
      </c>
      <c r="I501" s="146">
        <v>1978</v>
      </c>
      <c r="J501" s="48">
        <v>101.56</v>
      </c>
      <c r="K501" s="140" t="s">
        <v>96</v>
      </c>
      <c r="L501" s="135">
        <v>2</v>
      </c>
      <c r="M501" s="145"/>
      <c r="N501" s="49" t="s">
        <v>123</v>
      </c>
      <c r="O501" s="142"/>
      <c r="P501" s="50">
        <v>6831.4690823158726</v>
      </c>
      <c r="Q501" s="149"/>
      <c r="R501" s="143">
        <v>185.65</v>
      </c>
      <c r="S501" s="45"/>
      <c r="T501" s="45" t="s">
        <v>98</v>
      </c>
      <c r="U501" s="45" t="s">
        <v>1674</v>
      </c>
      <c r="V501" s="177" t="s">
        <v>2146</v>
      </c>
      <c r="W501" s="183">
        <v>693804</v>
      </c>
      <c r="X501" s="184">
        <f t="shared" si="14"/>
        <v>6831.4690823158726</v>
      </c>
      <c r="Y501" s="179">
        <v>8946.1894446632523</v>
      </c>
      <c r="Z501" s="76">
        <v>4690.1831429696731</v>
      </c>
      <c r="AA501" s="76">
        <v>3750.8467900748324</v>
      </c>
      <c r="AB501" s="50">
        <v>5931.7250886175661</v>
      </c>
      <c r="AC501" s="185">
        <f t="shared" si="15"/>
        <v>-2114.7203623473797</v>
      </c>
      <c r="AD501" s="191"/>
      <c r="AE501" s="187" t="e">
        <v>#N/A</v>
      </c>
      <c r="AF501" s="77"/>
      <c r="AH501" s="99"/>
    </row>
    <row r="502" spans="1:34" ht="38.25" customHeight="1" x14ac:dyDescent="0.15">
      <c r="A502" s="92"/>
      <c r="B502" s="62" t="s">
        <v>1003</v>
      </c>
      <c r="C502" s="43">
        <v>497</v>
      </c>
      <c r="D502" s="137" t="s">
        <v>1060</v>
      </c>
      <c r="E502" s="45" t="s">
        <v>129</v>
      </c>
      <c r="F502" s="46" t="s">
        <v>1061</v>
      </c>
      <c r="G502" s="144" t="s">
        <v>122</v>
      </c>
      <c r="H502" s="135">
        <v>1978</v>
      </c>
      <c r="I502" s="146">
        <v>1978</v>
      </c>
      <c r="J502" s="48">
        <v>35.32</v>
      </c>
      <c r="K502" s="140" t="s">
        <v>96</v>
      </c>
      <c r="L502" s="135">
        <v>1</v>
      </c>
      <c r="M502" s="145"/>
      <c r="N502" s="49" t="s">
        <v>123</v>
      </c>
      <c r="O502" s="142"/>
      <c r="P502" s="50">
        <v>15885.560588901471</v>
      </c>
      <c r="Q502" s="149"/>
      <c r="R502" s="143">
        <v>0</v>
      </c>
      <c r="S502" s="45"/>
      <c r="T502" s="45" t="s">
        <v>98</v>
      </c>
      <c r="U502" s="45" t="s">
        <v>1674</v>
      </c>
      <c r="V502" s="177" t="s">
        <v>2147</v>
      </c>
      <c r="W502" s="183">
        <v>561078</v>
      </c>
      <c r="X502" s="184">
        <f t="shared" si="14"/>
        <v>15885.560588901471</v>
      </c>
      <c r="Y502" s="179">
        <v>8382.2763306908273</v>
      </c>
      <c r="Z502" s="76">
        <v>5625.4813137032843</v>
      </c>
      <c r="AA502" s="76">
        <v>11449.518686296715</v>
      </c>
      <c r="AB502" s="50">
        <v>5362.9954699886748</v>
      </c>
      <c r="AC502" s="185">
        <f t="shared" si="15"/>
        <v>7503.2842582106441</v>
      </c>
      <c r="AD502" s="191"/>
      <c r="AE502" s="187" t="e">
        <v>#N/A</v>
      </c>
      <c r="AF502" s="77"/>
      <c r="AH502" s="99"/>
    </row>
    <row r="503" spans="1:34" ht="38.25" customHeight="1" x14ac:dyDescent="0.15">
      <c r="A503" s="92"/>
      <c r="B503" s="62" t="s">
        <v>1003</v>
      </c>
      <c r="C503" s="43">
        <v>498</v>
      </c>
      <c r="D503" s="137" t="s">
        <v>1062</v>
      </c>
      <c r="E503" s="45" t="s">
        <v>129</v>
      </c>
      <c r="F503" s="46" t="s">
        <v>1063</v>
      </c>
      <c r="G503" s="144" t="s">
        <v>510</v>
      </c>
      <c r="H503" s="135">
        <v>1973</v>
      </c>
      <c r="I503" s="146">
        <v>1973</v>
      </c>
      <c r="J503" s="48">
        <f>51.93-14.73</f>
        <v>37.200000000000003</v>
      </c>
      <c r="K503" s="140" t="s">
        <v>96</v>
      </c>
      <c r="L503" s="135">
        <v>1</v>
      </c>
      <c r="M503" s="145"/>
      <c r="N503" s="49" t="s">
        <v>123</v>
      </c>
      <c r="O503" s="142"/>
      <c r="P503" s="50">
        <v>8086.478494623655</v>
      </c>
      <c r="Q503" s="149"/>
      <c r="R503" s="143">
        <v>72.05</v>
      </c>
      <c r="S503" s="45"/>
      <c r="T503" s="45" t="s">
        <v>98</v>
      </c>
      <c r="U503" s="45" t="s">
        <v>1674</v>
      </c>
      <c r="V503" s="177" t="s">
        <v>2148</v>
      </c>
      <c r="W503" s="183">
        <v>300817</v>
      </c>
      <c r="X503" s="184">
        <f t="shared" si="14"/>
        <v>8086.478494623655</v>
      </c>
      <c r="Y503" s="179">
        <v>9208.7040246485649</v>
      </c>
      <c r="Z503" s="76">
        <v>8761.7369535913713</v>
      </c>
      <c r="AA503" s="76">
        <v>4784.7872135567104</v>
      </c>
      <c r="AB503" s="50">
        <v>7002.3300596957433</v>
      </c>
      <c r="AC503" s="185">
        <f t="shared" si="15"/>
        <v>-1122.2255300249099</v>
      </c>
      <c r="AD503" s="191"/>
      <c r="AE503" s="187" t="e">
        <v>#N/A</v>
      </c>
      <c r="AF503" s="77"/>
      <c r="AH503" s="99"/>
    </row>
    <row r="504" spans="1:34" ht="38.25" customHeight="1" x14ac:dyDescent="0.15">
      <c r="A504" s="92"/>
      <c r="B504" s="62" t="s">
        <v>1003</v>
      </c>
      <c r="C504" s="43">
        <v>499</v>
      </c>
      <c r="D504" s="137" t="s">
        <v>1064</v>
      </c>
      <c r="E504" s="45" t="s">
        <v>129</v>
      </c>
      <c r="F504" s="46" t="s">
        <v>1065</v>
      </c>
      <c r="G504" s="144" t="s">
        <v>122</v>
      </c>
      <c r="H504" s="135">
        <v>1971</v>
      </c>
      <c r="I504" s="146">
        <v>1971</v>
      </c>
      <c r="J504" s="48">
        <v>37.5</v>
      </c>
      <c r="K504" s="140" t="s">
        <v>96</v>
      </c>
      <c r="L504" s="135">
        <v>1</v>
      </c>
      <c r="M504" s="145"/>
      <c r="N504" s="49" t="s">
        <v>123</v>
      </c>
      <c r="O504" s="142"/>
      <c r="P504" s="50">
        <v>7744.16</v>
      </c>
      <c r="Q504" s="149"/>
      <c r="R504" s="143">
        <v>0</v>
      </c>
      <c r="S504" s="45"/>
      <c r="T504" s="148"/>
      <c r="U504" s="45" t="s">
        <v>1674</v>
      </c>
      <c r="V504" s="177" t="s">
        <v>2149</v>
      </c>
      <c r="W504" s="183">
        <v>290406</v>
      </c>
      <c r="X504" s="184">
        <f t="shared" si="14"/>
        <v>7744.16</v>
      </c>
      <c r="Y504" s="179">
        <v>13407.36</v>
      </c>
      <c r="Z504" s="76">
        <v>6891.9733333333334</v>
      </c>
      <c r="AA504" s="76">
        <v>6972.8533333333335</v>
      </c>
      <c r="AB504" s="50">
        <v>5575.333333333333</v>
      </c>
      <c r="AC504" s="185">
        <f t="shared" si="15"/>
        <v>-5663.2000000000007</v>
      </c>
      <c r="AD504" s="191"/>
      <c r="AE504" s="187" t="e">
        <v>#N/A</v>
      </c>
      <c r="AF504" s="77"/>
      <c r="AH504" s="99"/>
    </row>
    <row r="505" spans="1:34" ht="38.25" customHeight="1" x14ac:dyDescent="0.15">
      <c r="A505" s="92"/>
      <c r="B505" s="62" t="s">
        <v>1003</v>
      </c>
      <c r="C505" s="43">
        <v>500</v>
      </c>
      <c r="D505" s="137" t="s">
        <v>1066</v>
      </c>
      <c r="E505" s="45" t="s">
        <v>156</v>
      </c>
      <c r="F505" s="46" t="s">
        <v>1067</v>
      </c>
      <c r="G505" s="144" t="s">
        <v>122</v>
      </c>
      <c r="H505" s="135">
        <v>1979</v>
      </c>
      <c r="I505" s="146">
        <v>1979</v>
      </c>
      <c r="J505" s="48">
        <v>69.55</v>
      </c>
      <c r="K505" s="140" t="s">
        <v>96</v>
      </c>
      <c r="L505" s="135">
        <v>1</v>
      </c>
      <c r="M505" s="145"/>
      <c r="N505" s="49" t="s">
        <v>123</v>
      </c>
      <c r="O505" s="142"/>
      <c r="P505" s="50">
        <v>9867.9942487419121</v>
      </c>
      <c r="Q505" s="149"/>
      <c r="R505" s="143">
        <v>274.58</v>
      </c>
      <c r="S505" s="45"/>
      <c r="T505" s="45" t="s">
        <v>98</v>
      </c>
      <c r="U505" s="45" t="s">
        <v>1674</v>
      </c>
      <c r="V505" s="177" t="s">
        <v>2150</v>
      </c>
      <c r="W505" s="183">
        <v>686319</v>
      </c>
      <c r="X505" s="184">
        <f t="shared" si="14"/>
        <v>9867.9942487419121</v>
      </c>
      <c r="Y505" s="179">
        <v>7588.5549964054644</v>
      </c>
      <c r="Z505" s="76">
        <v>7967.3472322070456</v>
      </c>
      <c r="AA505" s="76">
        <v>8079.4104960460108</v>
      </c>
      <c r="AB505" s="50">
        <v>4032.6815240833935</v>
      </c>
      <c r="AC505" s="185">
        <f t="shared" si="15"/>
        <v>2279.4392523364477</v>
      </c>
      <c r="AD505" s="191"/>
      <c r="AE505" s="187" t="e">
        <v>#N/A</v>
      </c>
      <c r="AF505" s="77"/>
      <c r="AH505" s="99"/>
    </row>
    <row r="506" spans="1:34" ht="38.25" customHeight="1" x14ac:dyDescent="0.15">
      <c r="A506" s="92"/>
      <c r="B506" s="62" t="s">
        <v>1003</v>
      </c>
      <c r="C506" s="43">
        <v>501</v>
      </c>
      <c r="D506" s="137" t="s">
        <v>1068</v>
      </c>
      <c r="E506" s="45" t="s">
        <v>156</v>
      </c>
      <c r="F506" s="46" t="s">
        <v>1069</v>
      </c>
      <c r="G506" s="144" t="s">
        <v>510</v>
      </c>
      <c r="H506" s="135">
        <v>1972</v>
      </c>
      <c r="I506" s="146">
        <v>1972</v>
      </c>
      <c r="J506" s="48">
        <v>63.9</v>
      </c>
      <c r="K506" s="140" t="s">
        <v>96</v>
      </c>
      <c r="L506" s="135">
        <v>1</v>
      </c>
      <c r="M506" s="145"/>
      <c r="N506" s="49" t="s">
        <v>123</v>
      </c>
      <c r="O506" s="142"/>
      <c r="P506" s="50">
        <v>7332.895148669797</v>
      </c>
      <c r="Q506" s="149"/>
      <c r="R506" s="143">
        <v>180.87</v>
      </c>
      <c r="S506" s="45"/>
      <c r="T506" s="45" t="s">
        <v>98</v>
      </c>
      <c r="U506" s="45" t="s">
        <v>1674</v>
      </c>
      <c r="V506" s="177" t="s">
        <v>2151</v>
      </c>
      <c r="W506" s="183">
        <v>468572</v>
      </c>
      <c r="X506" s="184">
        <f t="shared" si="14"/>
        <v>7332.895148669797</v>
      </c>
      <c r="Y506" s="179">
        <v>9977.2300469483562</v>
      </c>
      <c r="Z506" s="76">
        <v>8401.0798122065735</v>
      </c>
      <c r="AA506" s="76">
        <v>5165.3521126760561</v>
      </c>
      <c r="AB506" s="50">
        <v>6294.2566510172146</v>
      </c>
      <c r="AC506" s="185">
        <f t="shared" si="15"/>
        <v>-2644.3348982785592</v>
      </c>
      <c r="AD506" s="191"/>
      <c r="AE506" s="187" t="e">
        <v>#N/A</v>
      </c>
      <c r="AF506" s="77"/>
      <c r="AH506" s="99"/>
    </row>
    <row r="507" spans="1:34" ht="38.25" customHeight="1" x14ac:dyDescent="0.15">
      <c r="A507" s="92"/>
      <c r="B507" s="62" t="s">
        <v>1003</v>
      </c>
      <c r="C507" s="43">
        <v>502</v>
      </c>
      <c r="D507" s="137" t="s">
        <v>1070</v>
      </c>
      <c r="E507" s="45" t="s">
        <v>156</v>
      </c>
      <c r="F507" s="46" t="s">
        <v>2920</v>
      </c>
      <c r="G507" s="144" t="s">
        <v>122</v>
      </c>
      <c r="H507" s="135">
        <v>1987</v>
      </c>
      <c r="I507" s="146">
        <v>1987</v>
      </c>
      <c r="J507" s="48">
        <v>89.44</v>
      </c>
      <c r="K507" s="140" t="s">
        <v>96</v>
      </c>
      <c r="L507" s="135">
        <v>2</v>
      </c>
      <c r="M507" s="145"/>
      <c r="N507" s="49" t="s">
        <v>123</v>
      </c>
      <c r="O507" s="142"/>
      <c r="P507" s="50">
        <v>8972.1489266547414</v>
      </c>
      <c r="Q507" s="149"/>
      <c r="R507" s="143">
        <v>197.42</v>
      </c>
      <c r="S507" s="45"/>
      <c r="T507" s="45" t="s">
        <v>98</v>
      </c>
      <c r="U507" s="45" t="s">
        <v>1674</v>
      </c>
      <c r="V507" s="177" t="s">
        <v>2152</v>
      </c>
      <c r="W507" s="183">
        <v>802469</v>
      </c>
      <c r="X507" s="184">
        <f t="shared" si="14"/>
        <v>8972.1489266547414</v>
      </c>
      <c r="Y507" s="179">
        <v>6211.8179785330949</v>
      </c>
      <c r="Z507" s="76">
        <v>4913.5621645796064</v>
      </c>
      <c r="AA507" s="76">
        <v>5774.8099284436494</v>
      </c>
      <c r="AB507" s="50">
        <v>2735.2974060822899</v>
      </c>
      <c r="AC507" s="185">
        <f t="shared" si="15"/>
        <v>2760.3309481216465</v>
      </c>
      <c r="AD507" s="191"/>
      <c r="AE507" s="187" t="e">
        <v>#N/A</v>
      </c>
      <c r="AF507" s="77"/>
      <c r="AH507" s="99"/>
    </row>
    <row r="508" spans="1:34" ht="38.25" customHeight="1" x14ac:dyDescent="0.15">
      <c r="A508" s="92"/>
      <c r="B508" s="62" t="s">
        <v>1003</v>
      </c>
      <c r="C508" s="43">
        <v>503</v>
      </c>
      <c r="D508" s="137" t="s">
        <v>1071</v>
      </c>
      <c r="E508" s="45" t="s">
        <v>156</v>
      </c>
      <c r="F508" s="46" t="s">
        <v>1072</v>
      </c>
      <c r="G508" s="144" t="s">
        <v>172</v>
      </c>
      <c r="H508" s="135">
        <v>1982</v>
      </c>
      <c r="I508" s="146">
        <v>1982</v>
      </c>
      <c r="J508" s="48">
        <v>40.15</v>
      </c>
      <c r="K508" s="140" t="s">
        <v>96</v>
      </c>
      <c r="L508" s="135">
        <v>1</v>
      </c>
      <c r="M508" s="145"/>
      <c r="N508" s="49" t="s">
        <v>123</v>
      </c>
      <c r="O508" s="142"/>
      <c r="P508" s="50">
        <v>7741.6936488169367</v>
      </c>
      <c r="Q508" s="149"/>
      <c r="R508" s="143">
        <v>150.36000000000001</v>
      </c>
      <c r="S508" s="45"/>
      <c r="T508" s="45" t="s">
        <v>98</v>
      </c>
      <c r="U508" s="45" t="s">
        <v>1674</v>
      </c>
      <c r="V508" s="177" t="s">
        <v>2153</v>
      </c>
      <c r="W508" s="183">
        <v>310829</v>
      </c>
      <c r="X508" s="184">
        <f t="shared" si="14"/>
        <v>7741.6936488169367</v>
      </c>
      <c r="Y508" s="179">
        <v>12212.976338729764</v>
      </c>
      <c r="Z508" s="76">
        <v>11458.754669987547</v>
      </c>
      <c r="AA508" s="76">
        <v>11506.625155666252</v>
      </c>
      <c r="AB508" s="50">
        <v>9173.051058530511</v>
      </c>
      <c r="AC508" s="185">
        <f t="shared" si="15"/>
        <v>-4471.2826899128277</v>
      </c>
      <c r="AD508" s="191"/>
      <c r="AE508" s="187" t="e">
        <v>#N/A</v>
      </c>
      <c r="AF508" s="77"/>
      <c r="AH508" s="99"/>
    </row>
    <row r="509" spans="1:34" ht="38.25" customHeight="1" x14ac:dyDescent="0.15">
      <c r="A509" s="92"/>
      <c r="B509" s="62" t="s">
        <v>1003</v>
      </c>
      <c r="C509" s="43">
        <v>504</v>
      </c>
      <c r="D509" s="137" t="s">
        <v>1073</v>
      </c>
      <c r="E509" s="45" t="s">
        <v>156</v>
      </c>
      <c r="F509" s="46" t="s">
        <v>273</v>
      </c>
      <c r="G509" s="144" t="s">
        <v>172</v>
      </c>
      <c r="H509" s="135">
        <v>1981</v>
      </c>
      <c r="I509" s="146">
        <v>1981</v>
      </c>
      <c r="J509" s="48">
        <v>40.15</v>
      </c>
      <c r="K509" s="140" t="s">
        <v>96</v>
      </c>
      <c r="L509" s="135">
        <v>1</v>
      </c>
      <c r="M509" s="145"/>
      <c r="N509" s="49" t="s">
        <v>123</v>
      </c>
      <c r="O509" s="142"/>
      <c r="P509" s="50">
        <v>12336.164383561645</v>
      </c>
      <c r="Q509" s="149"/>
      <c r="R509" s="143">
        <v>0</v>
      </c>
      <c r="S509" s="45"/>
      <c r="T509" s="45" t="s">
        <v>98</v>
      </c>
      <c r="U509" s="45" t="s">
        <v>1674</v>
      </c>
      <c r="V509" s="177" t="s">
        <v>2154</v>
      </c>
      <c r="W509" s="183">
        <v>495297</v>
      </c>
      <c r="X509" s="184">
        <f t="shared" si="14"/>
        <v>12336.164383561645</v>
      </c>
      <c r="Y509" s="179">
        <v>7429.1905354919054</v>
      </c>
      <c r="Z509" s="76">
        <v>8016.3138231631383</v>
      </c>
      <c r="AA509" s="76">
        <v>9788.3437110834366</v>
      </c>
      <c r="AB509" s="50">
        <v>6527.3723536737234</v>
      </c>
      <c r="AC509" s="185">
        <f t="shared" si="15"/>
        <v>4906.9738480697397</v>
      </c>
      <c r="AD509" s="191"/>
      <c r="AE509" s="187" t="e">
        <v>#N/A</v>
      </c>
      <c r="AF509" s="77"/>
      <c r="AH509" s="99"/>
    </row>
    <row r="510" spans="1:34" ht="38.25" customHeight="1" x14ac:dyDescent="0.15">
      <c r="A510" s="92"/>
      <c r="B510" s="62" t="s">
        <v>1003</v>
      </c>
      <c r="C510" s="43">
        <v>505</v>
      </c>
      <c r="D510" s="137" t="s">
        <v>1074</v>
      </c>
      <c r="E510" s="45" t="s">
        <v>156</v>
      </c>
      <c r="F510" s="46" t="s">
        <v>1075</v>
      </c>
      <c r="G510" s="144" t="s">
        <v>122</v>
      </c>
      <c r="H510" s="135">
        <v>1985</v>
      </c>
      <c r="I510" s="146">
        <v>1965</v>
      </c>
      <c r="J510" s="48">
        <v>117.08</v>
      </c>
      <c r="K510" s="140" t="s">
        <v>96</v>
      </c>
      <c r="L510" s="135">
        <v>2</v>
      </c>
      <c r="M510" s="145"/>
      <c r="N510" s="49" t="s">
        <v>123</v>
      </c>
      <c r="O510" s="142"/>
      <c r="P510" s="50">
        <v>6399.1031773146569</v>
      </c>
      <c r="Q510" s="149"/>
      <c r="R510" s="143">
        <v>125.76</v>
      </c>
      <c r="S510" s="45"/>
      <c r="T510" s="45" t="s">
        <v>98</v>
      </c>
      <c r="U510" s="45" t="s">
        <v>1674</v>
      </c>
      <c r="V510" s="177" t="s">
        <v>2155</v>
      </c>
      <c r="W510" s="183">
        <v>749207</v>
      </c>
      <c r="X510" s="184">
        <f t="shared" si="14"/>
        <v>6399.1031773146569</v>
      </c>
      <c r="Y510" s="179">
        <v>6599.965835326273</v>
      </c>
      <c r="Z510" s="76">
        <v>3995.524427741715</v>
      </c>
      <c r="AA510" s="76">
        <v>4487.1370003416469</v>
      </c>
      <c r="AB510" s="50">
        <v>3135.7533310556882</v>
      </c>
      <c r="AC510" s="185">
        <f t="shared" si="15"/>
        <v>-200.86265801161608</v>
      </c>
      <c r="AD510" s="191"/>
      <c r="AE510" s="187" t="e">
        <v>#N/A</v>
      </c>
      <c r="AF510" s="77"/>
      <c r="AH510" s="99"/>
    </row>
    <row r="511" spans="1:34" ht="38.25" customHeight="1" x14ac:dyDescent="0.15">
      <c r="A511" s="92"/>
      <c r="B511" s="62" t="s">
        <v>1003</v>
      </c>
      <c r="C511" s="43">
        <v>506</v>
      </c>
      <c r="D511" s="137" t="s">
        <v>1076</v>
      </c>
      <c r="E511" s="45" t="s">
        <v>156</v>
      </c>
      <c r="F511" s="46" t="s">
        <v>1077</v>
      </c>
      <c r="G511" s="144" t="s">
        <v>122</v>
      </c>
      <c r="H511" s="135">
        <v>1992</v>
      </c>
      <c r="I511" s="146">
        <v>1992</v>
      </c>
      <c r="J511" s="48">
        <v>49.69</v>
      </c>
      <c r="K511" s="140" t="s">
        <v>96</v>
      </c>
      <c r="L511" s="135">
        <v>2</v>
      </c>
      <c r="M511" s="145"/>
      <c r="N511" s="49" t="s">
        <v>123</v>
      </c>
      <c r="O511" s="142"/>
      <c r="P511" s="50">
        <v>8242.3827731938018</v>
      </c>
      <c r="Q511" s="149"/>
      <c r="R511" s="143">
        <v>225.13</v>
      </c>
      <c r="S511" s="45"/>
      <c r="T511" s="45" t="s">
        <v>98</v>
      </c>
      <c r="U511" s="45" t="s">
        <v>1674</v>
      </c>
      <c r="V511" s="177" t="s">
        <v>2156</v>
      </c>
      <c r="W511" s="183">
        <v>409564</v>
      </c>
      <c r="X511" s="184">
        <f t="shared" si="14"/>
        <v>8242.3827731938018</v>
      </c>
      <c r="Y511" s="179">
        <v>7023.9283558059979</v>
      </c>
      <c r="Z511" s="76">
        <v>4929.7846649225203</v>
      </c>
      <c r="AA511" s="76">
        <v>6408.4524049104448</v>
      </c>
      <c r="AB511" s="50">
        <v>2734.7957335479978</v>
      </c>
      <c r="AC511" s="185">
        <f t="shared" si="15"/>
        <v>1218.4544173878039</v>
      </c>
      <c r="AD511" s="191"/>
      <c r="AE511" s="187" t="e">
        <v>#N/A</v>
      </c>
      <c r="AF511" s="77"/>
      <c r="AH511" s="99"/>
    </row>
    <row r="512" spans="1:34" ht="38.25" customHeight="1" x14ac:dyDescent="0.15">
      <c r="A512" s="92"/>
      <c r="B512" s="62" t="s">
        <v>1003</v>
      </c>
      <c r="C512" s="43">
        <v>507</v>
      </c>
      <c r="D512" s="137" t="s">
        <v>1078</v>
      </c>
      <c r="E512" s="45" t="s">
        <v>156</v>
      </c>
      <c r="F512" s="46" t="s">
        <v>1079</v>
      </c>
      <c r="G512" s="144" t="s">
        <v>122</v>
      </c>
      <c r="H512" s="135">
        <v>1990</v>
      </c>
      <c r="I512" s="146">
        <v>1990</v>
      </c>
      <c r="J512" s="48">
        <v>46.69</v>
      </c>
      <c r="K512" s="140" t="s">
        <v>96</v>
      </c>
      <c r="L512" s="135">
        <v>2</v>
      </c>
      <c r="M512" s="145"/>
      <c r="N512" s="49" t="s">
        <v>123</v>
      </c>
      <c r="O512" s="142"/>
      <c r="P512" s="50">
        <v>9623.5596487470557</v>
      </c>
      <c r="Q512" s="149"/>
      <c r="R512" s="143">
        <v>47</v>
      </c>
      <c r="S512" s="45"/>
      <c r="T512" s="45" t="s">
        <v>98</v>
      </c>
      <c r="U512" s="45" t="s">
        <v>1674</v>
      </c>
      <c r="V512" s="177" t="s">
        <v>2157</v>
      </c>
      <c r="W512" s="183">
        <v>449324</v>
      </c>
      <c r="X512" s="184">
        <f t="shared" si="14"/>
        <v>9623.5596487470557</v>
      </c>
      <c r="Y512" s="179">
        <v>6434.9753694581286</v>
      </c>
      <c r="Z512" s="76">
        <v>6211.0944527736137</v>
      </c>
      <c r="AA512" s="76">
        <v>7353.1805525808531</v>
      </c>
      <c r="AB512" s="50">
        <v>3589.9121867637609</v>
      </c>
      <c r="AC512" s="185">
        <f t="shared" si="15"/>
        <v>3188.5842792889271</v>
      </c>
      <c r="AD512" s="191"/>
      <c r="AE512" s="187" t="e">
        <v>#N/A</v>
      </c>
      <c r="AF512" s="77"/>
      <c r="AH512" s="99"/>
    </row>
    <row r="513" spans="1:34" ht="30" customHeight="1" x14ac:dyDescent="0.15">
      <c r="A513" s="92"/>
      <c r="B513" s="62" t="s">
        <v>1003</v>
      </c>
      <c r="C513" s="43">
        <v>508</v>
      </c>
      <c r="D513" s="137" t="s">
        <v>1080</v>
      </c>
      <c r="E513" s="45" t="s">
        <v>156</v>
      </c>
      <c r="F513" s="46" t="s">
        <v>1081</v>
      </c>
      <c r="G513" s="144" t="s">
        <v>122</v>
      </c>
      <c r="H513" s="135">
        <v>1973</v>
      </c>
      <c r="I513" s="146">
        <v>1973</v>
      </c>
      <c r="J513" s="48">
        <v>87.12</v>
      </c>
      <c r="K513" s="140" t="s">
        <v>96</v>
      </c>
      <c r="L513" s="135">
        <v>1</v>
      </c>
      <c r="M513" s="145"/>
      <c r="N513" s="49" t="s">
        <v>123</v>
      </c>
      <c r="O513" s="142"/>
      <c r="P513" s="50">
        <v>6331.967401285583</v>
      </c>
      <c r="Q513" s="149"/>
      <c r="R513" s="143">
        <v>307.83</v>
      </c>
      <c r="S513" s="45"/>
      <c r="T513" s="45" t="s">
        <v>98</v>
      </c>
      <c r="U513" s="45" t="s">
        <v>1674</v>
      </c>
      <c r="V513" s="177" t="s">
        <v>2158</v>
      </c>
      <c r="W513" s="183">
        <v>551641</v>
      </c>
      <c r="X513" s="184">
        <f t="shared" si="14"/>
        <v>6331.967401285583</v>
      </c>
      <c r="Y513" s="179">
        <v>5726.1593204775018</v>
      </c>
      <c r="Z513" s="76">
        <v>3878.6616161616162</v>
      </c>
      <c r="AA513" s="76">
        <v>3831.4853076216709</v>
      </c>
      <c r="AB513" s="50">
        <v>2564.4628099173551</v>
      </c>
      <c r="AC513" s="185">
        <f t="shared" si="15"/>
        <v>605.80808080808129</v>
      </c>
      <c r="AD513" s="191"/>
      <c r="AE513" s="187" t="e">
        <v>#N/A</v>
      </c>
      <c r="AF513" s="77"/>
      <c r="AH513" s="99"/>
    </row>
    <row r="514" spans="1:34" ht="38.25" customHeight="1" x14ac:dyDescent="0.15">
      <c r="A514" s="92"/>
      <c r="B514" s="62" t="s">
        <v>1003</v>
      </c>
      <c r="C514" s="43">
        <v>509</v>
      </c>
      <c r="D514" s="137" t="s">
        <v>2477</v>
      </c>
      <c r="E514" s="45" t="s">
        <v>156</v>
      </c>
      <c r="F514" s="46" t="s">
        <v>157</v>
      </c>
      <c r="G514" s="144" t="s">
        <v>122</v>
      </c>
      <c r="H514" s="135">
        <v>1999</v>
      </c>
      <c r="I514" s="139">
        <v>1999</v>
      </c>
      <c r="J514" s="48">
        <v>73.5</v>
      </c>
      <c r="K514" s="140" t="s">
        <v>96</v>
      </c>
      <c r="L514" s="135">
        <v>1</v>
      </c>
      <c r="M514" s="145"/>
      <c r="N514" s="49" t="s">
        <v>123</v>
      </c>
      <c r="O514" s="142" t="s">
        <v>97</v>
      </c>
      <c r="P514" s="50">
        <v>7584.7619047619046</v>
      </c>
      <c r="Q514" s="149"/>
      <c r="R514" s="143"/>
      <c r="S514" s="45" t="s">
        <v>2478</v>
      </c>
      <c r="T514" s="45" t="s">
        <v>1082</v>
      </c>
      <c r="U514" s="45" t="s">
        <v>1674</v>
      </c>
      <c r="V514" s="177" t="s">
        <v>2159</v>
      </c>
      <c r="W514" s="183">
        <v>557480</v>
      </c>
      <c r="X514" s="184">
        <f t="shared" si="14"/>
        <v>7584.7619047619046</v>
      </c>
      <c r="Y514" s="179">
        <v>7536.2312925170072</v>
      </c>
      <c r="Z514" s="76">
        <v>16035.006802721089</v>
      </c>
      <c r="AA514" s="76">
        <v>13068.748299319728</v>
      </c>
      <c r="AB514" s="50">
        <v>13424.857142857143</v>
      </c>
      <c r="AC514" s="185">
        <f t="shared" si="15"/>
        <v>48.530612244897384</v>
      </c>
      <c r="AD514" s="191"/>
      <c r="AE514" s="187" t="e">
        <v>#N/A</v>
      </c>
      <c r="AF514" s="77"/>
      <c r="AH514" s="99"/>
    </row>
    <row r="515" spans="1:34" ht="38.25" customHeight="1" x14ac:dyDescent="0.15">
      <c r="A515" s="92"/>
      <c r="B515" s="62" t="s">
        <v>1003</v>
      </c>
      <c r="C515" s="43">
        <v>510</v>
      </c>
      <c r="D515" s="137" t="s">
        <v>1083</v>
      </c>
      <c r="E515" s="45" t="s">
        <v>156</v>
      </c>
      <c r="F515" s="46" t="s">
        <v>1084</v>
      </c>
      <c r="G515" s="144" t="s">
        <v>122</v>
      </c>
      <c r="H515" s="135">
        <v>1984</v>
      </c>
      <c r="I515" s="146">
        <v>1984</v>
      </c>
      <c r="J515" s="48">
        <v>57.97</v>
      </c>
      <c r="K515" s="140" t="s">
        <v>96</v>
      </c>
      <c r="L515" s="135">
        <v>1</v>
      </c>
      <c r="M515" s="145"/>
      <c r="N515" s="49" t="s">
        <v>123</v>
      </c>
      <c r="O515" s="142"/>
      <c r="P515" s="50">
        <v>6490.5123339658448</v>
      </c>
      <c r="Q515" s="149"/>
      <c r="R515" s="143">
        <v>133.41</v>
      </c>
      <c r="S515" s="45"/>
      <c r="T515" s="45" t="s">
        <v>98</v>
      </c>
      <c r="U515" s="45" t="s">
        <v>1674</v>
      </c>
      <c r="V515" s="177" t="s">
        <v>2160</v>
      </c>
      <c r="W515" s="183">
        <v>376255</v>
      </c>
      <c r="X515" s="184">
        <f t="shared" si="14"/>
        <v>6490.5123339658448</v>
      </c>
      <c r="Y515" s="179">
        <v>7352.4754183198211</v>
      </c>
      <c r="Z515" s="76">
        <v>6862.6703467310681</v>
      </c>
      <c r="AA515" s="76">
        <v>4005.2613420734865</v>
      </c>
      <c r="AB515" s="50">
        <v>5099.482490943592</v>
      </c>
      <c r="AC515" s="185">
        <f t="shared" si="15"/>
        <v>-861.96308435397623</v>
      </c>
      <c r="AD515" s="191"/>
      <c r="AE515" s="187" t="e">
        <v>#N/A</v>
      </c>
      <c r="AF515" s="77"/>
      <c r="AH515" s="99"/>
    </row>
    <row r="516" spans="1:34" ht="38.25" customHeight="1" x14ac:dyDescent="0.15">
      <c r="A516" s="92"/>
      <c r="B516" s="62" t="s">
        <v>1003</v>
      </c>
      <c r="C516" s="43">
        <v>511</v>
      </c>
      <c r="D516" s="137" t="s">
        <v>1085</v>
      </c>
      <c r="E516" s="45" t="s">
        <v>156</v>
      </c>
      <c r="F516" s="46" t="s">
        <v>1086</v>
      </c>
      <c r="G516" s="144" t="s">
        <v>122</v>
      </c>
      <c r="H516" s="135">
        <v>2021</v>
      </c>
      <c r="I516" s="146">
        <v>2021</v>
      </c>
      <c r="J516" s="48">
        <v>99.36</v>
      </c>
      <c r="K516" s="140" t="s">
        <v>96</v>
      </c>
      <c r="L516" s="135">
        <v>2</v>
      </c>
      <c r="M516" s="145"/>
      <c r="N516" s="49" t="s">
        <v>123</v>
      </c>
      <c r="O516" s="142"/>
      <c r="P516" s="50">
        <v>19231.290257648954</v>
      </c>
      <c r="Q516" s="149"/>
      <c r="R516" s="143">
        <v>302</v>
      </c>
      <c r="S516" s="45"/>
      <c r="T516" s="45" t="s">
        <v>98</v>
      </c>
      <c r="U516" s="45" t="s">
        <v>1674</v>
      </c>
      <c r="V516" s="177" t="s">
        <v>2161</v>
      </c>
      <c r="W516" s="183">
        <v>1910821</v>
      </c>
      <c r="X516" s="184">
        <f t="shared" si="14"/>
        <v>19231.290257648954</v>
      </c>
      <c r="Y516" s="179">
        <v>18993.770128824475</v>
      </c>
      <c r="Z516" s="76">
        <v>6756.0588901472256</v>
      </c>
      <c r="AA516" s="76">
        <v>10519.762174405436</v>
      </c>
      <c r="AB516" s="50">
        <v>3754.6998867497168</v>
      </c>
      <c r="AC516" s="185">
        <f t="shared" si="15"/>
        <v>237.52012882447889</v>
      </c>
      <c r="AD516" s="191"/>
      <c r="AE516" s="187" t="e">
        <v>#N/A</v>
      </c>
      <c r="AF516" s="77"/>
      <c r="AH516" s="99"/>
    </row>
    <row r="517" spans="1:34" ht="38.25" customHeight="1" x14ac:dyDescent="0.15">
      <c r="A517" s="92"/>
      <c r="B517" s="62" t="s">
        <v>1003</v>
      </c>
      <c r="C517" s="43">
        <v>512</v>
      </c>
      <c r="D517" s="137" t="s">
        <v>1087</v>
      </c>
      <c r="E517" s="45" t="s">
        <v>115</v>
      </c>
      <c r="F517" s="46" t="s">
        <v>1088</v>
      </c>
      <c r="G517" s="144" t="s">
        <v>122</v>
      </c>
      <c r="H517" s="135">
        <v>1977</v>
      </c>
      <c r="I517" s="146">
        <v>1977</v>
      </c>
      <c r="J517" s="48">
        <v>59.56</v>
      </c>
      <c r="K517" s="140" t="s">
        <v>96</v>
      </c>
      <c r="L517" s="135">
        <v>1</v>
      </c>
      <c r="M517" s="145"/>
      <c r="N517" s="49" t="s">
        <v>123</v>
      </c>
      <c r="O517" s="142"/>
      <c r="P517" s="50">
        <v>10227.434519811954</v>
      </c>
      <c r="Q517" s="149"/>
      <c r="R517" s="143">
        <v>173.9</v>
      </c>
      <c r="S517" s="45"/>
      <c r="T517" s="45" t="s">
        <v>98</v>
      </c>
      <c r="U517" s="45" t="s">
        <v>1674</v>
      </c>
      <c r="V517" s="177" t="s">
        <v>2162</v>
      </c>
      <c r="W517" s="183">
        <v>609146</v>
      </c>
      <c r="X517" s="184">
        <f t="shared" si="14"/>
        <v>10227.434519811954</v>
      </c>
      <c r="Y517" s="179">
        <v>8014.4560107454663</v>
      </c>
      <c r="Z517" s="76">
        <v>4679.3989254533244</v>
      </c>
      <c r="AA517" s="76">
        <v>6737.4916051040964</v>
      </c>
      <c r="AB517" s="50">
        <v>9322.2296843519143</v>
      </c>
      <c r="AC517" s="185">
        <f t="shared" si="15"/>
        <v>2212.9785090664873</v>
      </c>
      <c r="AD517" s="191"/>
      <c r="AE517" s="187" t="e">
        <v>#N/A</v>
      </c>
      <c r="AF517" s="77"/>
      <c r="AH517" s="99"/>
    </row>
    <row r="518" spans="1:34" ht="38.25" customHeight="1" x14ac:dyDescent="0.15">
      <c r="A518" s="92"/>
      <c r="B518" s="62" t="s">
        <v>1003</v>
      </c>
      <c r="C518" s="43">
        <v>513</v>
      </c>
      <c r="D518" s="137" t="s">
        <v>1089</v>
      </c>
      <c r="E518" s="45" t="s">
        <v>115</v>
      </c>
      <c r="F518" s="46" t="s">
        <v>289</v>
      </c>
      <c r="G518" s="144" t="s">
        <v>122</v>
      </c>
      <c r="H518" s="135">
        <v>1987</v>
      </c>
      <c r="I518" s="146">
        <v>1987</v>
      </c>
      <c r="J518" s="48">
        <v>59.21</v>
      </c>
      <c r="K518" s="140" t="s">
        <v>96</v>
      </c>
      <c r="L518" s="135">
        <v>1</v>
      </c>
      <c r="M518" s="145"/>
      <c r="N518" s="49" t="s">
        <v>123</v>
      </c>
      <c r="O518" s="142"/>
      <c r="P518" s="50">
        <v>7079.2940381692279</v>
      </c>
      <c r="Q518" s="149"/>
      <c r="R518" s="143">
        <v>0</v>
      </c>
      <c r="S518" s="45"/>
      <c r="T518" s="45" t="s">
        <v>98</v>
      </c>
      <c r="U518" s="45" t="s">
        <v>1674</v>
      </c>
      <c r="V518" s="177" t="s">
        <v>2163</v>
      </c>
      <c r="W518" s="183">
        <v>419165</v>
      </c>
      <c r="X518" s="184">
        <f t="shared" si="14"/>
        <v>7079.2940381692279</v>
      </c>
      <c r="Y518" s="179">
        <v>11798.463097449754</v>
      </c>
      <c r="Z518" s="76">
        <v>7018.9495017733489</v>
      </c>
      <c r="AA518" s="76">
        <v>5955.7169397061307</v>
      </c>
      <c r="AB518" s="50">
        <v>5056.3418341496372</v>
      </c>
      <c r="AC518" s="185">
        <f t="shared" si="15"/>
        <v>-4719.1690592805262</v>
      </c>
      <c r="AD518" s="191"/>
      <c r="AE518" s="187" t="e">
        <v>#N/A</v>
      </c>
      <c r="AF518" s="77"/>
      <c r="AH518" s="99"/>
    </row>
    <row r="519" spans="1:34" ht="38.25" customHeight="1" x14ac:dyDescent="0.15">
      <c r="A519" s="92"/>
      <c r="B519" s="62" t="s">
        <v>1003</v>
      </c>
      <c r="C519" s="43">
        <v>514</v>
      </c>
      <c r="D519" s="137" t="s">
        <v>1090</v>
      </c>
      <c r="E519" s="45" t="s">
        <v>115</v>
      </c>
      <c r="F519" s="46" t="s">
        <v>1091</v>
      </c>
      <c r="G519" s="144" t="s">
        <v>122</v>
      </c>
      <c r="H519" s="135">
        <v>1991</v>
      </c>
      <c r="I519" s="146">
        <v>1991</v>
      </c>
      <c r="J519" s="48">
        <v>49.69</v>
      </c>
      <c r="K519" s="140" t="s">
        <v>96</v>
      </c>
      <c r="L519" s="135">
        <v>2</v>
      </c>
      <c r="M519" s="145"/>
      <c r="N519" s="49" t="s">
        <v>123</v>
      </c>
      <c r="O519" s="142"/>
      <c r="P519" s="50">
        <v>8659.4083316562701</v>
      </c>
      <c r="Q519" s="149"/>
      <c r="R519" s="143">
        <v>0</v>
      </c>
      <c r="S519" s="45"/>
      <c r="T519" s="45" t="s">
        <v>98</v>
      </c>
      <c r="U519" s="45" t="s">
        <v>1674</v>
      </c>
      <c r="V519" s="177" t="s">
        <v>2164</v>
      </c>
      <c r="W519" s="183">
        <v>430286</v>
      </c>
      <c r="X519" s="184">
        <f t="shared" ref="X519:X582" si="16">W519/J519</f>
        <v>8659.4083316562701</v>
      </c>
      <c r="Y519" s="179">
        <v>8192.9965787884885</v>
      </c>
      <c r="Z519" s="76">
        <v>6487.8647615214331</v>
      </c>
      <c r="AA519" s="76">
        <v>4773.1535520225398</v>
      </c>
      <c r="AB519" s="50">
        <v>4482.8536928959547</v>
      </c>
      <c r="AC519" s="185">
        <f t="shared" ref="AC519:AC582" si="17">P519-Y519</f>
        <v>466.41175286778162</v>
      </c>
      <c r="AD519" s="191"/>
      <c r="AE519" s="187" t="e">
        <v>#N/A</v>
      </c>
      <c r="AF519" s="77"/>
      <c r="AH519" s="99"/>
    </row>
    <row r="520" spans="1:34" ht="38.25" customHeight="1" x14ac:dyDescent="0.15">
      <c r="A520" s="92"/>
      <c r="B520" s="62" t="s">
        <v>1003</v>
      </c>
      <c r="C520" s="43">
        <v>515</v>
      </c>
      <c r="D520" s="137" t="s">
        <v>1092</v>
      </c>
      <c r="E520" s="45" t="s">
        <v>115</v>
      </c>
      <c r="F520" s="46" t="s">
        <v>1093</v>
      </c>
      <c r="G520" s="144" t="s">
        <v>122</v>
      </c>
      <c r="H520" s="135">
        <v>2000</v>
      </c>
      <c r="I520" s="146">
        <v>2000</v>
      </c>
      <c r="J520" s="48">
        <v>68.3</v>
      </c>
      <c r="K520" s="140" t="s">
        <v>96</v>
      </c>
      <c r="L520" s="135">
        <v>1</v>
      </c>
      <c r="M520" s="145"/>
      <c r="N520" s="49" t="s">
        <v>123</v>
      </c>
      <c r="O520" s="142"/>
      <c r="P520" s="50">
        <v>6790.175695461201</v>
      </c>
      <c r="Q520" s="149"/>
      <c r="R520" s="143">
        <v>0</v>
      </c>
      <c r="S520" s="45"/>
      <c r="T520" s="45" t="s">
        <v>98</v>
      </c>
      <c r="U520" s="45" t="s">
        <v>1674</v>
      </c>
      <c r="V520" s="177" t="s">
        <v>2165</v>
      </c>
      <c r="W520" s="183">
        <v>463769</v>
      </c>
      <c r="X520" s="184">
        <f t="shared" si="16"/>
        <v>6790.175695461201</v>
      </c>
      <c r="Y520" s="179">
        <v>13562.064421669107</v>
      </c>
      <c r="Z520" s="76">
        <v>12814.948755490484</v>
      </c>
      <c r="AA520" s="76">
        <v>11922.503660322109</v>
      </c>
      <c r="AB520" s="50">
        <v>12842.12298682284</v>
      </c>
      <c r="AC520" s="185">
        <f t="shared" si="17"/>
        <v>-6771.8887262079061</v>
      </c>
      <c r="AD520" s="191"/>
      <c r="AE520" s="187" t="e">
        <v>#N/A</v>
      </c>
      <c r="AF520" s="77"/>
      <c r="AH520" s="99"/>
    </row>
    <row r="521" spans="1:34" ht="38.25" customHeight="1" x14ac:dyDescent="0.15">
      <c r="A521" s="92"/>
      <c r="B521" s="62" t="s">
        <v>1003</v>
      </c>
      <c r="C521" s="43">
        <v>516</v>
      </c>
      <c r="D521" s="137" t="s">
        <v>1094</v>
      </c>
      <c r="E521" s="45" t="s">
        <v>115</v>
      </c>
      <c r="F521" s="46" t="s">
        <v>1095</v>
      </c>
      <c r="G521" s="144" t="s">
        <v>122</v>
      </c>
      <c r="H521" s="135">
        <v>1978</v>
      </c>
      <c r="I521" s="146">
        <v>1978</v>
      </c>
      <c r="J521" s="48">
        <v>45.1</v>
      </c>
      <c r="K521" s="140" t="s">
        <v>96</v>
      </c>
      <c r="L521" s="135">
        <v>1</v>
      </c>
      <c r="M521" s="145"/>
      <c r="N521" s="49" t="s">
        <v>123</v>
      </c>
      <c r="O521" s="142"/>
      <c r="P521" s="50">
        <v>8179.7782705099771</v>
      </c>
      <c r="Q521" s="149"/>
      <c r="R521" s="143">
        <v>192</v>
      </c>
      <c r="S521" s="45"/>
      <c r="T521" s="45" t="s">
        <v>98</v>
      </c>
      <c r="U521" s="45" t="s">
        <v>1674</v>
      </c>
      <c r="V521" s="177" t="s">
        <v>2166</v>
      </c>
      <c r="W521" s="183">
        <v>368908</v>
      </c>
      <c r="X521" s="184">
        <f t="shared" si="16"/>
        <v>8179.7782705099771</v>
      </c>
      <c r="Y521" s="179">
        <v>9038.9135254988905</v>
      </c>
      <c r="Z521" s="76">
        <v>9124.656319290465</v>
      </c>
      <c r="AA521" s="76">
        <v>7794.8115299334813</v>
      </c>
      <c r="AB521" s="50">
        <v>5143.1485587583147</v>
      </c>
      <c r="AC521" s="185">
        <f t="shared" si="17"/>
        <v>-859.1352549889134</v>
      </c>
      <c r="AD521" s="191"/>
      <c r="AE521" s="187" t="e">
        <v>#N/A</v>
      </c>
      <c r="AF521" s="77"/>
      <c r="AH521" s="99"/>
    </row>
    <row r="522" spans="1:34" ht="38.25" customHeight="1" x14ac:dyDescent="0.15">
      <c r="A522" s="92"/>
      <c r="B522" s="62" t="s">
        <v>1003</v>
      </c>
      <c r="C522" s="43">
        <v>517</v>
      </c>
      <c r="D522" s="137" t="s">
        <v>1096</v>
      </c>
      <c r="E522" s="45" t="s">
        <v>115</v>
      </c>
      <c r="F522" s="46" t="s">
        <v>1097</v>
      </c>
      <c r="G522" s="144" t="s">
        <v>172</v>
      </c>
      <c r="H522" s="135">
        <v>1981</v>
      </c>
      <c r="I522" s="146">
        <v>1981</v>
      </c>
      <c r="J522" s="48">
        <v>40.15</v>
      </c>
      <c r="K522" s="140" t="s">
        <v>96</v>
      </c>
      <c r="L522" s="135">
        <v>1</v>
      </c>
      <c r="M522" s="145"/>
      <c r="N522" s="49" t="s">
        <v>123</v>
      </c>
      <c r="O522" s="142"/>
      <c r="P522" s="50">
        <v>6180.5728518057285</v>
      </c>
      <c r="Q522" s="149"/>
      <c r="R522" s="143">
        <v>211.05</v>
      </c>
      <c r="S522" s="45"/>
      <c r="T522" s="45" t="s">
        <v>98</v>
      </c>
      <c r="U522" s="45" t="s">
        <v>1674</v>
      </c>
      <c r="V522" s="177" t="s">
        <v>2167</v>
      </c>
      <c r="W522" s="183">
        <v>248150</v>
      </c>
      <c r="X522" s="184">
        <f t="shared" si="16"/>
        <v>6180.5728518057285</v>
      </c>
      <c r="Y522" s="179">
        <v>7797.2353673723537</v>
      </c>
      <c r="Z522" s="76">
        <v>7703.6861768368617</v>
      </c>
      <c r="AA522" s="76">
        <v>6688.3686176836864</v>
      </c>
      <c r="AB522" s="50">
        <v>7746.3511830635125</v>
      </c>
      <c r="AC522" s="185">
        <f t="shared" si="17"/>
        <v>-1616.6625155666252</v>
      </c>
      <c r="AD522" s="191"/>
      <c r="AE522" s="187" t="e">
        <v>#N/A</v>
      </c>
      <c r="AF522" s="77"/>
      <c r="AH522" s="99"/>
    </row>
    <row r="523" spans="1:34" ht="38.25" customHeight="1" x14ac:dyDescent="0.15">
      <c r="A523" s="92"/>
      <c r="B523" s="62" t="s">
        <v>1003</v>
      </c>
      <c r="C523" s="43">
        <v>518</v>
      </c>
      <c r="D523" s="137" t="s">
        <v>2541</v>
      </c>
      <c r="E523" s="45" t="s">
        <v>115</v>
      </c>
      <c r="F523" s="46" t="s">
        <v>1098</v>
      </c>
      <c r="G523" s="144" t="s">
        <v>122</v>
      </c>
      <c r="H523" s="135">
        <v>2008</v>
      </c>
      <c r="I523" s="146">
        <v>2008</v>
      </c>
      <c r="J523" s="48">
        <v>108.89</v>
      </c>
      <c r="K523" s="140" t="s">
        <v>96</v>
      </c>
      <c r="L523" s="135">
        <v>1</v>
      </c>
      <c r="M523" s="145"/>
      <c r="N523" s="49" t="s">
        <v>123</v>
      </c>
      <c r="O523" s="142"/>
      <c r="P523" s="50">
        <v>13179.695105151988</v>
      </c>
      <c r="Q523" s="149"/>
      <c r="R523" s="143">
        <v>499.14</v>
      </c>
      <c r="S523" s="45"/>
      <c r="T523" s="45" t="s">
        <v>98</v>
      </c>
      <c r="U523" s="45" t="s">
        <v>1674</v>
      </c>
      <c r="V523" s="177" t="s">
        <v>2168</v>
      </c>
      <c r="W523" s="183">
        <v>1435137</v>
      </c>
      <c r="X523" s="184">
        <f t="shared" si="16"/>
        <v>13179.695105151988</v>
      </c>
      <c r="Y523" s="179">
        <v>15760.042244466893</v>
      </c>
      <c r="Z523" s="76">
        <v>10977.693084764442</v>
      </c>
      <c r="AA523" s="76">
        <v>11182.97364312609</v>
      </c>
      <c r="AB523" s="50">
        <v>8674.0839379190002</v>
      </c>
      <c r="AC523" s="185">
        <f t="shared" si="17"/>
        <v>-2580.3471393149048</v>
      </c>
      <c r="AD523" s="191"/>
      <c r="AE523" s="187" t="e">
        <v>#N/A</v>
      </c>
      <c r="AF523" s="77"/>
      <c r="AH523" s="99"/>
    </row>
    <row r="524" spans="1:34" ht="38.25" customHeight="1" x14ac:dyDescent="0.15">
      <c r="A524" s="92"/>
      <c r="B524" s="62" t="s">
        <v>1003</v>
      </c>
      <c r="C524" s="43">
        <v>519</v>
      </c>
      <c r="D524" s="137" t="s">
        <v>1099</v>
      </c>
      <c r="E524" s="45" t="s">
        <v>115</v>
      </c>
      <c r="F524" s="46" t="s">
        <v>1100</v>
      </c>
      <c r="G524" s="144" t="s">
        <v>122</v>
      </c>
      <c r="H524" s="135">
        <v>1999</v>
      </c>
      <c r="I524" s="146">
        <v>1999</v>
      </c>
      <c r="J524" s="48">
        <v>46.37</v>
      </c>
      <c r="K524" s="140" t="s">
        <v>96</v>
      </c>
      <c r="L524" s="135">
        <v>1</v>
      </c>
      <c r="M524" s="145"/>
      <c r="N524" s="49" t="s">
        <v>123</v>
      </c>
      <c r="O524" s="142"/>
      <c r="P524" s="50">
        <v>7601.5311623894768</v>
      </c>
      <c r="Q524" s="149"/>
      <c r="R524" s="143">
        <v>304</v>
      </c>
      <c r="S524" s="45"/>
      <c r="T524" s="45" t="s">
        <v>98</v>
      </c>
      <c r="U524" s="45" t="s">
        <v>1674</v>
      </c>
      <c r="V524" s="177" t="s">
        <v>2169</v>
      </c>
      <c r="W524" s="183">
        <v>352483</v>
      </c>
      <c r="X524" s="184">
        <f t="shared" si="16"/>
        <v>7601.5311623894768</v>
      </c>
      <c r="Y524" s="179">
        <v>7106.9010135863709</v>
      </c>
      <c r="Z524" s="76">
        <v>13554.323916325211</v>
      </c>
      <c r="AA524" s="76">
        <v>14612.421824455469</v>
      </c>
      <c r="AB524" s="50">
        <v>13710.804399396162</v>
      </c>
      <c r="AC524" s="185">
        <f t="shared" si="17"/>
        <v>494.63014880310584</v>
      </c>
      <c r="AD524" s="191"/>
      <c r="AE524" s="187" t="e">
        <v>#N/A</v>
      </c>
      <c r="AF524" s="77"/>
      <c r="AH524" s="99"/>
    </row>
    <row r="525" spans="1:34" ht="38.25" customHeight="1" x14ac:dyDescent="0.15">
      <c r="A525" s="92"/>
      <c r="B525" s="62" t="s">
        <v>1003</v>
      </c>
      <c r="C525" s="43">
        <v>520</v>
      </c>
      <c r="D525" s="137" t="s">
        <v>1101</v>
      </c>
      <c r="E525" s="45" t="s">
        <v>115</v>
      </c>
      <c r="F525" s="46" t="s">
        <v>1102</v>
      </c>
      <c r="G525" s="144" t="s">
        <v>122</v>
      </c>
      <c r="H525" s="135">
        <v>1986</v>
      </c>
      <c r="I525" s="146">
        <v>1986</v>
      </c>
      <c r="J525" s="48">
        <v>42.23</v>
      </c>
      <c r="K525" s="140" t="s">
        <v>96</v>
      </c>
      <c r="L525" s="135">
        <v>1</v>
      </c>
      <c r="M525" s="145"/>
      <c r="N525" s="49" t="s">
        <v>123</v>
      </c>
      <c r="O525" s="142"/>
      <c r="P525" s="50">
        <v>8689.841345015393</v>
      </c>
      <c r="Q525" s="149"/>
      <c r="R525" s="143">
        <v>0</v>
      </c>
      <c r="S525" s="45"/>
      <c r="T525" s="45" t="s">
        <v>98</v>
      </c>
      <c r="U525" s="45" t="s">
        <v>1674</v>
      </c>
      <c r="V525" s="177" t="s">
        <v>2170</v>
      </c>
      <c r="W525" s="183">
        <v>366972</v>
      </c>
      <c r="X525" s="184">
        <f t="shared" si="16"/>
        <v>8689.841345015393</v>
      </c>
      <c r="Y525" s="179">
        <v>11408.358986502488</v>
      </c>
      <c r="Z525" s="76">
        <v>8372.5550556476446</v>
      </c>
      <c r="AA525" s="76">
        <v>4937.058962822638</v>
      </c>
      <c r="AB525" s="50">
        <v>4713.8763911910964</v>
      </c>
      <c r="AC525" s="185">
        <f t="shared" si="17"/>
        <v>-2718.5176414870948</v>
      </c>
      <c r="AD525" s="191"/>
      <c r="AE525" s="187" t="e">
        <v>#N/A</v>
      </c>
      <c r="AF525" s="77"/>
      <c r="AH525" s="99"/>
    </row>
    <row r="526" spans="1:34" ht="38.25" customHeight="1" x14ac:dyDescent="0.15">
      <c r="A526" s="92"/>
      <c r="B526" s="62" t="s">
        <v>1003</v>
      </c>
      <c r="C526" s="43">
        <v>521</v>
      </c>
      <c r="D526" s="137" t="s">
        <v>1103</v>
      </c>
      <c r="E526" s="45" t="s">
        <v>115</v>
      </c>
      <c r="F526" s="46" t="s">
        <v>1104</v>
      </c>
      <c r="G526" s="144" t="s">
        <v>122</v>
      </c>
      <c r="H526" s="135">
        <v>1974</v>
      </c>
      <c r="I526" s="146">
        <v>1974</v>
      </c>
      <c r="J526" s="48">
        <v>54.1</v>
      </c>
      <c r="K526" s="140" t="s">
        <v>96</v>
      </c>
      <c r="L526" s="135">
        <v>1</v>
      </c>
      <c r="M526" s="145"/>
      <c r="N526" s="49" t="s">
        <v>123</v>
      </c>
      <c r="O526" s="142"/>
      <c r="P526" s="50">
        <v>8754.2698706099818</v>
      </c>
      <c r="Q526" s="149"/>
      <c r="R526" s="143">
        <v>312</v>
      </c>
      <c r="S526" s="45"/>
      <c r="T526" s="45" t="s">
        <v>98</v>
      </c>
      <c r="U526" s="45" t="s">
        <v>1674</v>
      </c>
      <c r="V526" s="177" t="s">
        <v>2171</v>
      </c>
      <c r="W526" s="183">
        <v>473606</v>
      </c>
      <c r="X526" s="184">
        <f t="shared" si="16"/>
        <v>8754.2698706099818</v>
      </c>
      <c r="Y526" s="179">
        <v>6134.7689463955639</v>
      </c>
      <c r="Z526" s="76">
        <v>4372.2181146025878</v>
      </c>
      <c r="AA526" s="76">
        <v>6239.4269870609978</v>
      </c>
      <c r="AB526" s="50">
        <v>3273.0868761552679</v>
      </c>
      <c r="AC526" s="185">
        <f t="shared" si="17"/>
        <v>2619.5009242144179</v>
      </c>
      <c r="AD526" s="191"/>
      <c r="AE526" s="187" t="e">
        <v>#N/A</v>
      </c>
      <c r="AF526" s="77"/>
      <c r="AH526" s="99"/>
    </row>
    <row r="527" spans="1:34" ht="38.25" customHeight="1" x14ac:dyDescent="0.15">
      <c r="A527" s="92"/>
      <c r="B527" s="62" t="s">
        <v>1003</v>
      </c>
      <c r="C527" s="43">
        <v>522</v>
      </c>
      <c r="D527" s="137" t="s">
        <v>1105</v>
      </c>
      <c r="E527" s="45" t="s">
        <v>115</v>
      </c>
      <c r="F527" s="46" t="s">
        <v>1106</v>
      </c>
      <c r="G527" s="144" t="s">
        <v>122</v>
      </c>
      <c r="H527" s="135">
        <v>1968</v>
      </c>
      <c r="I527" s="146">
        <v>1968</v>
      </c>
      <c r="J527" s="48">
        <v>67.16</v>
      </c>
      <c r="K527" s="140" t="s">
        <v>96</v>
      </c>
      <c r="L527" s="135">
        <v>1</v>
      </c>
      <c r="M527" s="145"/>
      <c r="N527" s="49" t="s">
        <v>123</v>
      </c>
      <c r="O527" s="142"/>
      <c r="P527" s="50">
        <v>7878.6331149493753</v>
      </c>
      <c r="Q527" s="149"/>
      <c r="R527" s="143">
        <v>0</v>
      </c>
      <c r="S527" s="45"/>
      <c r="T527" s="45" t="s">
        <v>98</v>
      </c>
      <c r="U527" s="45" t="s">
        <v>1674</v>
      </c>
      <c r="V527" s="177" t="s">
        <v>2172</v>
      </c>
      <c r="W527" s="183">
        <v>529129</v>
      </c>
      <c r="X527" s="184">
        <f t="shared" si="16"/>
        <v>7878.6331149493753</v>
      </c>
      <c r="Y527" s="179">
        <v>12346.411554496724</v>
      </c>
      <c r="Z527" s="76">
        <v>6113.4008338296608</v>
      </c>
      <c r="AA527" s="76">
        <v>9339.8898153662903</v>
      </c>
      <c r="AB527" s="50">
        <v>3398.4365693865398</v>
      </c>
      <c r="AC527" s="185">
        <f t="shared" si="17"/>
        <v>-4467.7784395473491</v>
      </c>
      <c r="AD527" s="191"/>
      <c r="AE527" s="187" t="e">
        <v>#N/A</v>
      </c>
      <c r="AF527" s="77"/>
      <c r="AH527" s="99"/>
    </row>
    <row r="528" spans="1:34" ht="38.25" customHeight="1" x14ac:dyDescent="0.15">
      <c r="A528" s="92"/>
      <c r="B528" s="62" t="s">
        <v>1003</v>
      </c>
      <c r="C528" s="43">
        <v>523</v>
      </c>
      <c r="D528" s="137" t="s">
        <v>1107</v>
      </c>
      <c r="E528" s="45" t="s">
        <v>100</v>
      </c>
      <c r="F528" s="46" t="s">
        <v>1108</v>
      </c>
      <c r="G528" s="144" t="s">
        <v>122</v>
      </c>
      <c r="H528" s="135">
        <v>1973</v>
      </c>
      <c r="I528" s="146">
        <v>1973</v>
      </c>
      <c r="J528" s="48">
        <v>135.83000000000001</v>
      </c>
      <c r="K528" s="140" t="s">
        <v>96</v>
      </c>
      <c r="L528" s="135">
        <v>2</v>
      </c>
      <c r="M528" s="145"/>
      <c r="N528" s="49" t="s">
        <v>123</v>
      </c>
      <c r="O528" s="142"/>
      <c r="P528" s="50">
        <v>11352.050357063976</v>
      </c>
      <c r="Q528" s="149"/>
      <c r="R528" s="143">
        <v>0</v>
      </c>
      <c r="S528" s="45"/>
      <c r="T528" s="45" t="s">
        <v>98</v>
      </c>
      <c r="U528" s="45" t="s">
        <v>1674</v>
      </c>
      <c r="V528" s="177" t="s">
        <v>2173</v>
      </c>
      <c r="W528" s="183">
        <v>1541949</v>
      </c>
      <c r="X528" s="184">
        <f t="shared" si="16"/>
        <v>11352.050357063976</v>
      </c>
      <c r="Y528" s="179">
        <v>7670.0876095118892</v>
      </c>
      <c r="Z528" s="76">
        <v>5631.5026135610688</v>
      </c>
      <c r="AA528" s="76">
        <v>5045.821983361554</v>
      </c>
      <c r="AB528" s="50">
        <v>4078.8191121254504</v>
      </c>
      <c r="AC528" s="185">
        <f t="shared" si="17"/>
        <v>3681.9627475520865</v>
      </c>
      <c r="AD528" s="191"/>
      <c r="AE528" s="187" t="e">
        <v>#N/A</v>
      </c>
      <c r="AF528" s="77"/>
      <c r="AH528" s="99"/>
    </row>
    <row r="529" spans="1:34" ht="45" customHeight="1" x14ac:dyDescent="0.15">
      <c r="A529" s="92"/>
      <c r="B529" s="62" t="s">
        <v>1003</v>
      </c>
      <c r="C529" s="43">
        <v>524</v>
      </c>
      <c r="D529" s="137" t="s">
        <v>2542</v>
      </c>
      <c r="E529" s="45" t="s">
        <v>100</v>
      </c>
      <c r="F529" s="46" t="s">
        <v>1109</v>
      </c>
      <c r="G529" s="144" t="s">
        <v>122</v>
      </c>
      <c r="H529" s="135">
        <v>2008</v>
      </c>
      <c r="I529" s="146">
        <v>2008</v>
      </c>
      <c r="J529" s="48">
        <v>82.81</v>
      </c>
      <c r="K529" s="140" t="s">
        <v>96</v>
      </c>
      <c r="L529" s="135">
        <v>1</v>
      </c>
      <c r="M529" s="145"/>
      <c r="N529" s="49" t="s">
        <v>123</v>
      </c>
      <c r="O529" s="142"/>
      <c r="P529" s="50">
        <v>13316.07293805096</v>
      </c>
      <c r="Q529" s="149"/>
      <c r="R529" s="143">
        <v>374</v>
      </c>
      <c r="S529" s="45"/>
      <c r="T529" s="45" t="s">
        <v>98</v>
      </c>
      <c r="U529" s="45" t="s">
        <v>1674</v>
      </c>
      <c r="V529" s="177" t="s">
        <v>2174</v>
      </c>
      <c r="W529" s="183">
        <v>1102704</v>
      </c>
      <c r="X529" s="184">
        <f t="shared" si="16"/>
        <v>13316.07293805096</v>
      </c>
      <c r="Y529" s="179">
        <v>15022.03840115928</v>
      </c>
      <c r="Z529" s="76">
        <v>11468.445839874412</v>
      </c>
      <c r="AA529" s="76">
        <v>10685.75051322304</v>
      </c>
      <c r="AB529" s="50">
        <v>10459.702934428209</v>
      </c>
      <c r="AC529" s="185">
        <f t="shared" si="17"/>
        <v>-1705.9654631083195</v>
      </c>
      <c r="AD529" s="191"/>
      <c r="AE529" s="187" t="e">
        <v>#N/A</v>
      </c>
      <c r="AF529" s="77"/>
      <c r="AH529" s="99"/>
    </row>
    <row r="530" spans="1:34" ht="38.25" customHeight="1" x14ac:dyDescent="0.15">
      <c r="A530" s="92"/>
      <c r="B530" s="62" t="s">
        <v>1003</v>
      </c>
      <c r="C530" s="43">
        <v>525</v>
      </c>
      <c r="D530" s="137" t="s">
        <v>1110</v>
      </c>
      <c r="E530" s="45" t="s">
        <v>100</v>
      </c>
      <c r="F530" s="46" t="s">
        <v>1111</v>
      </c>
      <c r="G530" s="144" t="s">
        <v>122</v>
      </c>
      <c r="H530" s="135">
        <v>1971</v>
      </c>
      <c r="I530" s="146">
        <v>1971</v>
      </c>
      <c r="J530" s="48">
        <v>48</v>
      </c>
      <c r="K530" s="140" t="s">
        <v>96</v>
      </c>
      <c r="L530" s="135">
        <v>1</v>
      </c>
      <c r="M530" s="145"/>
      <c r="N530" s="49" t="s">
        <v>123</v>
      </c>
      <c r="O530" s="142"/>
      <c r="P530" s="50">
        <v>6299.895833333333</v>
      </c>
      <c r="Q530" s="149"/>
      <c r="R530" s="143">
        <v>0</v>
      </c>
      <c r="S530" s="45"/>
      <c r="T530" s="45" t="s">
        <v>98</v>
      </c>
      <c r="U530" s="45" t="s">
        <v>1674</v>
      </c>
      <c r="V530" s="177" t="s">
        <v>2175</v>
      </c>
      <c r="W530" s="183">
        <v>302395</v>
      </c>
      <c r="X530" s="184">
        <f t="shared" si="16"/>
        <v>6299.895833333333</v>
      </c>
      <c r="Y530" s="179">
        <v>5195.5</v>
      </c>
      <c r="Z530" s="76">
        <v>3377.4166666666665</v>
      </c>
      <c r="AA530" s="76">
        <v>3367.4375</v>
      </c>
      <c r="AB530" s="50">
        <v>2090.375</v>
      </c>
      <c r="AC530" s="185">
        <f t="shared" si="17"/>
        <v>1104.395833333333</v>
      </c>
      <c r="AD530" s="191"/>
      <c r="AE530" s="187" t="e">
        <v>#N/A</v>
      </c>
      <c r="AF530" s="77"/>
      <c r="AH530" s="99"/>
    </row>
    <row r="531" spans="1:34" ht="38.25" customHeight="1" x14ac:dyDescent="0.15">
      <c r="A531" s="92"/>
      <c r="B531" s="62" t="s">
        <v>1003</v>
      </c>
      <c r="C531" s="43">
        <v>526</v>
      </c>
      <c r="D531" s="137" t="s">
        <v>1112</v>
      </c>
      <c r="E531" s="45" t="s">
        <v>100</v>
      </c>
      <c r="F531" s="46" t="s">
        <v>1113</v>
      </c>
      <c r="G531" s="144" t="s">
        <v>122</v>
      </c>
      <c r="H531" s="135">
        <v>1985</v>
      </c>
      <c r="I531" s="146">
        <v>1985</v>
      </c>
      <c r="J531" s="48">
        <v>42.23</v>
      </c>
      <c r="K531" s="140" t="s">
        <v>96</v>
      </c>
      <c r="L531" s="135">
        <v>1</v>
      </c>
      <c r="M531" s="145"/>
      <c r="N531" s="49" t="s">
        <v>123</v>
      </c>
      <c r="O531" s="142"/>
      <c r="P531" s="50">
        <v>5865.9720577788303</v>
      </c>
      <c r="Q531" s="149"/>
      <c r="R531" s="143">
        <v>0</v>
      </c>
      <c r="S531" s="45"/>
      <c r="T531" s="45" t="s">
        <v>98</v>
      </c>
      <c r="U531" s="45" t="s">
        <v>1674</v>
      </c>
      <c r="V531" s="177" t="s">
        <v>2176</v>
      </c>
      <c r="W531" s="183">
        <v>247720</v>
      </c>
      <c r="X531" s="184">
        <f t="shared" si="16"/>
        <v>5865.9720577788303</v>
      </c>
      <c r="Y531" s="179">
        <v>5209.6376983187311</v>
      </c>
      <c r="Z531" s="76">
        <v>3390.8595784986978</v>
      </c>
      <c r="AA531" s="76">
        <v>3380.4404451811511</v>
      </c>
      <c r="AB531" s="50">
        <v>2102.9126213592235</v>
      </c>
      <c r="AC531" s="185">
        <f t="shared" si="17"/>
        <v>656.33435946009922</v>
      </c>
      <c r="AD531" s="191"/>
      <c r="AE531" s="187" t="e">
        <v>#N/A</v>
      </c>
      <c r="AF531" s="77"/>
      <c r="AH531" s="99"/>
    </row>
    <row r="532" spans="1:34" ht="38.25" customHeight="1" x14ac:dyDescent="0.15">
      <c r="A532" s="92"/>
      <c r="B532" s="62" t="s">
        <v>1003</v>
      </c>
      <c r="C532" s="43">
        <v>527</v>
      </c>
      <c r="D532" s="137" t="s">
        <v>1114</v>
      </c>
      <c r="E532" s="45" t="s">
        <v>100</v>
      </c>
      <c r="F532" s="46" t="s">
        <v>1115</v>
      </c>
      <c r="G532" s="144" t="s">
        <v>122</v>
      </c>
      <c r="H532" s="135">
        <v>1977</v>
      </c>
      <c r="I532" s="146">
        <v>1977</v>
      </c>
      <c r="J532" s="48">
        <v>47.51</v>
      </c>
      <c r="K532" s="140" t="s">
        <v>96</v>
      </c>
      <c r="L532" s="135">
        <v>1</v>
      </c>
      <c r="M532" s="145"/>
      <c r="N532" s="49" t="s">
        <v>123</v>
      </c>
      <c r="O532" s="142"/>
      <c r="P532" s="50">
        <v>6852.8520311513366</v>
      </c>
      <c r="Q532" s="149"/>
      <c r="R532" s="143">
        <v>312.99</v>
      </c>
      <c r="S532" s="45"/>
      <c r="T532" s="45" t="s">
        <v>98</v>
      </c>
      <c r="U532" s="45" t="s">
        <v>1674</v>
      </c>
      <c r="V532" s="177" t="s">
        <v>2177</v>
      </c>
      <c r="W532" s="183">
        <v>325579</v>
      </c>
      <c r="X532" s="184">
        <f t="shared" si="16"/>
        <v>6852.8520311513366</v>
      </c>
      <c r="Y532" s="179">
        <v>9128.3308777099555</v>
      </c>
      <c r="Z532" s="76">
        <v>4748.3056198695012</v>
      </c>
      <c r="AA532" s="76">
        <v>4136.097663649758</v>
      </c>
      <c r="AB532" s="50">
        <v>4547.1269206482848</v>
      </c>
      <c r="AC532" s="185">
        <f t="shared" si="17"/>
        <v>-2275.4788465586189</v>
      </c>
      <c r="AD532" s="191"/>
      <c r="AE532" s="187" t="e">
        <v>#N/A</v>
      </c>
      <c r="AF532" s="77"/>
      <c r="AH532" s="99"/>
    </row>
    <row r="533" spans="1:34" ht="38.25" customHeight="1" x14ac:dyDescent="0.15">
      <c r="A533" s="92"/>
      <c r="B533" s="62" t="s">
        <v>1003</v>
      </c>
      <c r="C533" s="43">
        <v>528</v>
      </c>
      <c r="D533" s="137" t="s">
        <v>1116</v>
      </c>
      <c r="E533" s="45" t="s">
        <v>100</v>
      </c>
      <c r="F533" s="46" t="s">
        <v>1117</v>
      </c>
      <c r="G533" s="144" t="s">
        <v>172</v>
      </c>
      <c r="H533" s="135">
        <v>1982</v>
      </c>
      <c r="I533" s="146">
        <v>1982</v>
      </c>
      <c r="J533" s="48">
        <v>40.15</v>
      </c>
      <c r="K533" s="140" t="s">
        <v>96</v>
      </c>
      <c r="L533" s="135">
        <v>1</v>
      </c>
      <c r="M533" s="145"/>
      <c r="N533" s="49" t="s">
        <v>123</v>
      </c>
      <c r="O533" s="142"/>
      <c r="P533" s="50">
        <v>7106.6500622665008</v>
      </c>
      <c r="Q533" s="149"/>
      <c r="R533" s="143">
        <v>0</v>
      </c>
      <c r="S533" s="45"/>
      <c r="T533" s="45" t="s">
        <v>98</v>
      </c>
      <c r="U533" s="45" t="s">
        <v>1674</v>
      </c>
      <c r="V533" s="177" t="s">
        <v>2178</v>
      </c>
      <c r="W533" s="183">
        <v>285332</v>
      </c>
      <c r="X533" s="184">
        <f t="shared" si="16"/>
        <v>7106.6500622665008</v>
      </c>
      <c r="Y533" s="179">
        <v>8226.9738480697379</v>
      </c>
      <c r="Z533" s="76">
        <v>8101.1955168119557</v>
      </c>
      <c r="AA533" s="76">
        <v>8042.5404732254046</v>
      </c>
      <c r="AB533" s="50">
        <v>6634.4458281444586</v>
      </c>
      <c r="AC533" s="185">
        <f t="shared" si="17"/>
        <v>-1120.3237858032371</v>
      </c>
      <c r="AD533" s="191"/>
      <c r="AE533" s="187" t="e">
        <v>#N/A</v>
      </c>
      <c r="AF533" s="77"/>
      <c r="AH533" s="99"/>
    </row>
    <row r="534" spans="1:34" ht="38.25" customHeight="1" x14ac:dyDescent="0.15">
      <c r="A534" s="92"/>
      <c r="B534" s="62" t="s">
        <v>1003</v>
      </c>
      <c r="C534" s="43">
        <v>529</v>
      </c>
      <c r="D534" s="137" t="s">
        <v>1118</v>
      </c>
      <c r="E534" s="45" t="s">
        <v>100</v>
      </c>
      <c r="F534" s="46" t="s">
        <v>1119</v>
      </c>
      <c r="G534" s="144" t="s">
        <v>122</v>
      </c>
      <c r="H534" s="135">
        <v>1979</v>
      </c>
      <c r="I534" s="146">
        <v>1979</v>
      </c>
      <c r="J534" s="48">
        <v>35.32</v>
      </c>
      <c r="K534" s="140" t="s">
        <v>96</v>
      </c>
      <c r="L534" s="135">
        <v>1</v>
      </c>
      <c r="M534" s="145"/>
      <c r="N534" s="49" t="s">
        <v>123</v>
      </c>
      <c r="O534" s="142"/>
      <c r="P534" s="50">
        <v>10234.484711211779</v>
      </c>
      <c r="Q534" s="149"/>
      <c r="R534" s="143">
        <v>127.82</v>
      </c>
      <c r="S534" s="45"/>
      <c r="T534" s="45" t="s">
        <v>98</v>
      </c>
      <c r="U534" s="45" t="s">
        <v>1674</v>
      </c>
      <c r="V534" s="177" t="s">
        <v>2179</v>
      </c>
      <c r="W534" s="183">
        <v>361482</v>
      </c>
      <c r="X534" s="184">
        <f t="shared" si="16"/>
        <v>10234.484711211779</v>
      </c>
      <c r="Y534" s="179">
        <v>6888.6183465458662</v>
      </c>
      <c r="Z534" s="76">
        <v>10759.541336353341</v>
      </c>
      <c r="AA534" s="76">
        <v>8376.9818799546993</v>
      </c>
      <c r="AB534" s="50">
        <v>3346.4892412231029</v>
      </c>
      <c r="AC534" s="185">
        <f t="shared" si="17"/>
        <v>3345.8663646659124</v>
      </c>
      <c r="AD534" s="191"/>
      <c r="AE534" s="187" t="e">
        <v>#N/A</v>
      </c>
      <c r="AF534" s="77"/>
      <c r="AH534" s="99"/>
    </row>
    <row r="535" spans="1:34" ht="38.25" customHeight="1" x14ac:dyDescent="0.15">
      <c r="A535" s="92"/>
      <c r="B535" s="62" t="s">
        <v>1003</v>
      </c>
      <c r="C535" s="43">
        <v>530</v>
      </c>
      <c r="D535" s="137" t="s">
        <v>1120</v>
      </c>
      <c r="E535" s="45" t="s">
        <v>100</v>
      </c>
      <c r="F535" s="46" t="s">
        <v>1121</v>
      </c>
      <c r="G535" s="144" t="s">
        <v>510</v>
      </c>
      <c r="H535" s="135">
        <v>1976</v>
      </c>
      <c r="I535" s="146">
        <v>1976</v>
      </c>
      <c r="J535" s="48">
        <v>54.3</v>
      </c>
      <c r="K535" s="140" t="s">
        <v>96</v>
      </c>
      <c r="L535" s="135">
        <v>1</v>
      </c>
      <c r="M535" s="145"/>
      <c r="N535" s="49" t="s">
        <v>123</v>
      </c>
      <c r="O535" s="142"/>
      <c r="P535" s="50">
        <v>13034.217311233886</v>
      </c>
      <c r="Q535" s="149"/>
      <c r="R535" s="143">
        <v>0</v>
      </c>
      <c r="S535" s="45"/>
      <c r="T535" s="45" t="s">
        <v>98</v>
      </c>
      <c r="U535" s="45" t="s">
        <v>1674</v>
      </c>
      <c r="V535" s="177" t="s">
        <v>2180</v>
      </c>
      <c r="W535" s="183">
        <v>707758</v>
      </c>
      <c r="X535" s="184">
        <f t="shared" si="16"/>
        <v>13034.217311233886</v>
      </c>
      <c r="Y535" s="179">
        <v>8329.7974217311239</v>
      </c>
      <c r="Z535" s="76">
        <v>4347.3480662983429</v>
      </c>
      <c r="AA535" s="76">
        <v>8088.4530386740335</v>
      </c>
      <c r="AB535" s="50">
        <v>3093.5174953959486</v>
      </c>
      <c r="AC535" s="185">
        <f t="shared" si="17"/>
        <v>4704.4198895027621</v>
      </c>
      <c r="AD535" s="191"/>
      <c r="AE535" s="187" t="e">
        <v>#N/A</v>
      </c>
      <c r="AF535" s="77"/>
      <c r="AH535" s="99"/>
    </row>
    <row r="536" spans="1:34" ht="38.25" customHeight="1" x14ac:dyDescent="0.15">
      <c r="A536" s="92"/>
      <c r="B536" s="62" t="s">
        <v>1003</v>
      </c>
      <c r="C536" s="43">
        <v>531</v>
      </c>
      <c r="D536" s="137" t="s">
        <v>1122</v>
      </c>
      <c r="E536" s="45" t="s">
        <v>100</v>
      </c>
      <c r="F536" s="46" t="s">
        <v>1123</v>
      </c>
      <c r="G536" s="144" t="s">
        <v>172</v>
      </c>
      <c r="H536" s="135">
        <v>1981</v>
      </c>
      <c r="I536" s="146">
        <v>1981</v>
      </c>
      <c r="J536" s="48">
        <v>40.15</v>
      </c>
      <c r="K536" s="140" t="s">
        <v>96</v>
      </c>
      <c r="L536" s="135">
        <v>1</v>
      </c>
      <c r="M536" s="145"/>
      <c r="N536" s="49" t="s">
        <v>123</v>
      </c>
      <c r="O536" s="142"/>
      <c r="P536" s="50">
        <v>9795.1432129514324</v>
      </c>
      <c r="Q536" s="149"/>
      <c r="R536" s="143">
        <v>0</v>
      </c>
      <c r="S536" s="45"/>
      <c r="T536" s="45" t="s">
        <v>98</v>
      </c>
      <c r="U536" s="45" t="s">
        <v>1674</v>
      </c>
      <c r="V536" s="177" t="s">
        <v>2181</v>
      </c>
      <c r="W536" s="183">
        <v>393275</v>
      </c>
      <c r="X536" s="184">
        <f t="shared" si="16"/>
        <v>9795.1432129514324</v>
      </c>
      <c r="Y536" s="179">
        <v>8261.3947696139476</v>
      </c>
      <c r="Z536" s="76">
        <v>9438.5554171855547</v>
      </c>
      <c r="AA536" s="76">
        <v>8453.3001245330015</v>
      </c>
      <c r="AB536" s="50">
        <v>10232.079701120798</v>
      </c>
      <c r="AC536" s="185">
        <f t="shared" si="17"/>
        <v>1533.7484433374848</v>
      </c>
      <c r="AD536" s="191"/>
      <c r="AE536" s="187" t="e">
        <v>#N/A</v>
      </c>
      <c r="AF536" s="77"/>
      <c r="AH536" s="99"/>
    </row>
    <row r="537" spans="1:34" ht="38.25" customHeight="1" x14ac:dyDescent="0.15">
      <c r="A537" s="92"/>
      <c r="B537" s="62" t="s">
        <v>1003</v>
      </c>
      <c r="C537" s="43">
        <v>532</v>
      </c>
      <c r="D537" s="137" t="s">
        <v>1124</v>
      </c>
      <c r="E537" s="45" t="s">
        <v>100</v>
      </c>
      <c r="F537" s="46" t="s">
        <v>1125</v>
      </c>
      <c r="G537" s="144" t="s">
        <v>122</v>
      </c>
      <c r="H537" s="135">
        <v>1980</v>
      </c>
      <c r="I537" s="146">
        <v>1980</v>
      </c>
      <c r="J537" s="48">
        <v>33.1</v>
      </c>
      <c r="K537" s="140" t="s">
        <v>96</v>
      </c>
      <c r="L537" s="135">
        <v>1</v>
      </c>
      <c r="M537" s="145"/>
      <c r="N537" s="49" t="s">
        <v>123</v>
      </c>
      <c r="O537" s="142"/>
      <c r="P537" s="50">
        <v>6562.5981873111778</v>
      </c>
      <c r="Q537" s="149"/>
      <c r="R537" s="143">
        <v>102</v>
      </c>
      <c r="S537" s="45"/>
      <c r="T537" s="45" t="s">
        <v>98</v>
      </c>
      <c r="U537" s="45" t="s">
        <v>1674</v>
      </c>
      <c r="V537" s="177" t="s">
        <v>2182</v>
      </c>
      <c r="W537" s="183">
        <v>217222</v>
      </c>
      <c r="X537" s="184">
        <f t="shared" si="16"/>
        <v>6562.5981873111778</v>
      </c>
      <c r="Y537" s="179">
        <v>5905.9818731117821</v>
      </c>
      <c r="Z537" s="76">
        <v>4116.8277945619329</v>
      </c>
      <c r="AA537" s="76">
        <v>4066.5861027190331</v>
      </c>
      <c r="AB537" s="50">
        <v>2784.3504531722051</v>
      </c>
      <c r="AC537" s="185">
        <f t="shared" si="17"/>
        <v>656.61631419939567</v>
      </c>
      <c r="AD537" s="191"/>
      <c r="AE537" s="187" t="e">
        <v>#N/A</v>
      </c>
      <c r="AF537" s="77"/>
      <c r="AH537" s="99"/>
    </row>
    <row r="538" spans="1:34" ht="38.25" customHeight="1" x14ac:dyDescent="0.15">
      <c r="A538" s="92"/>
      <c r="B538" s="62" t="s">
        <v>1003</v>
      </c>
      <c r="C538" s="43">
        <v>533</v>
      </c>
      <c r="D538" s="137" t="s">
        <v>1126</v>
      </c>
      <c r="E538" s="45" t="s">
        <v>100</v>
      </c>
      <c r="F538" s="46" t="s">
        <v>1127</v>
      </c>
      <c r="G538" s="144" t="s">
        <v>122</v>
      </c>
      <c r="H538" s="135">
        <v>1983</v>
      </c>
      <c r="I538" s="146">
        <v>1983</v>
      </c>
      <c r="J538" s="48">
        <v>39.74</v>
      </c>
      <c r="K538" s="140" t="s">
        <v>96</v>
      </c>
      <c r="L538" s="135">
        <v>1</v>
      </c>
      <c r="M538" s="145"/>
      <c r="N538" s="49" t="s">
        <v>123</v>
      </c>
      <c r="O538" s="142"/>
      <c r="P538" s="50">
        <v>8631.0518369401107</v>
      </c>
      <c r="Q538" s="149"/>
      <c r="R538" s="143">
        <v>0</v>
      </c>
      <c r="S538" s="45"/>
      <c r="T538" s="45" t="s">
        <v>98</v>
      </c>
      <c r="U538" s="45" t="s">
        <v>1674</v>
      </c>
      <c r="V538" s="177" t="s">
        <v>2183</v>
      </c>
      <c r="W538" s="183">
        <v>342998</v>
      </c>
      <c r="X538" s="184">
        <f t="shared" si="16"/>
        <v>8631.0518369401107</v>
      </c>
      <c r="Y538" s="179">
        <v>7919.8540513336684</v>
      </c>
      <c r="Z538" s="76">
        <v>3577.2269753397081</v>
      </c>
      <c r="AA538" s="76">
        <v>7307.7503774534471</v>
      </c>
      <c r="AB538" s="50">
        <v>2626.5978862606944</v>
      </c>
      <c r="AC538" s="185">
        <f t="shared" si="17"/>
        <v>711.19778560644227</v>
      </c>
      <c r="AD538" s="191"/>
      <c r="AE538" s="187" t="e">
        <v>#N/A</v>
      </c>
      <c r="AF538" s="77"/>
      <c r="AH538" s="99"/>
    </row>
    <row r="539" spans="1:34" ht="38.25" customHeight="1" x14ac:dyDescent="0.15">
      <c r="A539" s="92"/>
      <c r="B539" s="62" t="s">
        <v>1003</v>
      </c>
      <c r="C539" s="43">
        <v>534</v>
      </c>
      <c r="D539" s="137" t="s">
        <v>1128</v>
      </c>
      <c r="E539" s="45" t="s">
        <v>100</v>
      </c>
      <c r="F539" s="46" t="s">
        <v>1129</v>
      </c>
      <c r="G539" s="144" t="s">
        <v>122</v>
      </c>
      <c r="H539" s="135">
        <v>1988</v>
      </c>
      <c r="I539" s="146">
        <v>1988</v>
      </c>
      <c r="J539" s="48">
        <v>42.23</v>
      </c>
      <c r="K539" s="140" t="s">
        <v>96</v>
      </c>
      <c r="L539" s="135">
        <v>1</v>
      </c>
      <c r="M539" s="145"/>
      <c r="N539" s="49" t="s">
        <v>123</v>
      </c>
      <c r="O539" s="142"/>
      <c r="P539" s="50">
        <v>10454.771489462468</v>
      </c>
      <c r="Q539" s="149"/>
      <c r="R539" s="143">
        <v>0</v>
      </c>
      <c r="S539" s="45"/>
      <c r="T539" s="45" t="s">
        <v>98</v>
      </c>
      <c r="U539" s="45" t="s">
        <v>1674</v>
      </c>
      <c r="V539" s="177" t="s">
        <v>2184</v>
      </c>
      <c r="W539" s="183">
        <v>441505</v>
      </c>
      <c r="X539" s="184">
        <f t="shared" si="16"/>
        <v>10454.771489462468</v>
      </c>
      <c r="Y539" s="179">
        <v>9589.0362301681271</v>
      </c>
      <c r="Z539" s="76">
        <v>6041.5818138763916</v>
      </c>
      <c r="AA539" s="76">
        <v>5588.1127160786173</v>
      </c>
      <c r="AB539" s="50">
        <v>5002.2732654511019</v>
      </c>
      <c r="AC539" s="185">
        <f t="shared" si="17"/>
        <v>865.73525929434072</v>
      </c>
      <c r="AD539" s="191"/>
      <c r="AE539" s="187" t="e">
        <v>#N/A</v>
      </c>
      <c r="AF539" s="77"/>
      <c r="AH539" s="99"/>
    </row>
    <row r="540" spans="1:34" ht="38.25" customHeight="1" x14ac:dyDescent="0.15">
      <c r="A540" s="92"/>
      <c r="B540" s="62" t="s">
        <v>1003</v>
      </c>
      <c r="C540" s="43">
        <v>535</v>
      </c>
      <c r="D540" s="137" t="s">
        <v>1130</v>
      </c>
      <c r="E540" s="45" t="s">
        <v>100</v>
      </c>
      <c r="F540" s="46" t="s">
        <v>1131</v>
      </c>
      <c r="G540" s="144" t="s">
        <v>122</v>
      </c>
      <c r="H540" s="135">
        <v>1989</v>
      </c>
      <c r="I540" s="146">
        <v>1989</v>
      </c>
      <c r="J540" s="48">
        <v>57.96</v>
      </c>
      <c r="K540" s="140" t="s">
        <v>96</v>
      </c>
      <c r="L540" s="135">
        <v>2</v>
      </c>
      <c r="M540" s="145"/>
      <c r="N540" s="49" t="s">
        <v>123</v>
      </c>
      <c r="O540" s="142"/>
      <c r="P540" s="50">
        <v>9101.811594202898</v>
      </c>
      <c r="Q540" s="149"/>
      <c r="R540" s="143">
        <v>0</v>
      </c>
      <c r="S540" s="45"/>
      <c r="T540" s="45" t="s">
        <v>98</v>
      </c>
      <c r="U540" s="45" t="s">
        <v>1674</v>
      </c>
      <c r="V540" s="177" t="s">
        <v>2185</v>
      </c>
      <c r="W540" s="183">
        <v>527541</v>
      </c>
      <c r="X540" s="184">
        <f t="shared" si="16"/>
        <v>9101.811594202898</v>
      </c>
      <c r="Y540" s="179">
        <v>6831.0213940648719</v>
      </c>
      <c r="Z540" s="76">
        <v>3995.255348516218</v>
      </c>
      <c r="AA540" s="76">
        <v>6874.1718426501038</v>
      </c>
      <c r="AB540" s="50">
        <v>4929.6756383712909</v>
      </c>
      <c r="AC540" s="185">
        <f t="shared" si="17"/>
        <v>2270.7902001380262</v>
      </c>
      <c r="AD540" s="191"/>
      <c r="AE540" s="187" t="e">
        <v>#N/A</v>
      </c>
      <c r="AF540" s="77"/>
      <c r="AH540" s="99"/>
    </row>
    <row r="541" spans="1:34" ht="38.25" customHeight="1" x14ac:dyDescent="0.15">
      <c r="A541" s="92"/>
      <c r="B541" s="62" t="s">
        <v>1003</v>
      </c>
      <c r="C541" s="43">
        <v>536</v>
      </c>
      <c r="D541" s="137" t="s">
        <v>1132</v>
      </c>
      <c r="E541" s="45" t="s">
        <v>93</v>
      </c>
      <c r="F541" s="46" t="s">
        <v>1133</v>
      </c>
      <c r="G541" s="144" t="s">
        <v>122</v>
      </c>
      <c r="H541" s="135">
        <v>2001</v>
      </c>
      <c r="I541" s="146">
        <v>2001</v>
      </c>
      <c r="J541" s="48">
        <v>136.63</v>
      </c>
      <c r="K541" s="140" t="s">
        <v>96</v>
      </c>
      <c r="L541" s="135">
        <v>1</v>
      </c>
      <c r="M541" s="145"/>
      <c r="N541" s="49" t="s">
        <v>123</v>
      </c>
      <c r="O541" s="142"/>
      <c r="P541" s="50">
        <v>12845.817170460368</v>
      </c>
      <c r="Q541" s="149"/>
      <c r="R541" s="143">
        <v>306.38</v>
      </c>
      <c r="S541" s="45"/>
      <c r="T541" s="45" t="s">
        <v>98</v>
      </c>
      <c r="U541" s="45" t="s">
        <v>1674</v>
      </c>
      <c r="V541" s="177" t="s">
        <v>2186</v>
      </c>
      <c r="W541" s="183">
        <v>1755124</v>
      </c>
      <c r="X541" s="184">
        <f t="shared" si="16"/>
        <v>12845.817170460368</v>
      </c>
      <c r="Y541" s="179">
        <v>14886.049915831078</v>
      </c>
      <c r="Z541" s="76">
        <v>12689.541096391715</v>
      </c>
      <c r="AA541" s="76">
        <v>11509.624533411403</v>
      </c>
      <c r="AB541" s="50">
        <v>10271.521627753787</v>
      </c>
      <c r="AC541" s="185">
        <f t="shared" si="17"/>
        <v>-2040.2327453707094</v>
      </c>
      <c r="AD541" s="191"/>
      <c r="AE541" s="187" t="e">
        <v>#N/A</v>
      </c>
      <c r="AF541" s="77"/>
      <c r="AH541" s="99"/>
    </row>
    <row r="542" spans="1:34" ht="38.25" customHeight="1" x14ac:dyDescent="0.15">
      <c r="A542" s="92"/>
      <c r="B542" s="62" t="s">
        <v>1003</v>
      </c>
      <c r="C542" s="43">
        <v>537</v>
      </c>
      <c r="D542" s="137" t="s">
        <v>1134</v>
      </c>
      <c r="E542" s="45" t="s">
        <v>93</v>
      </c>
      <c r="F542" s="46" t="s">
        <v>1135</v>
      </c>
      <c r="G542" s="144" t="s">
        <v>122</v>
      </c>
      <c r="H542" s="135">
        <v>1998</v>
      </c>
      <c r="I542" s="146">
        <v>1998</v>
      </c>
      <c r="J542" s="48">
        <v>49.68</v>
      </c>
      <c r="K542" s="140" t="s">
        <v>96</v>
      </c>
      <c r="L542" s="135">
        <v>1</v>
      </c>
      <c r="M542" s="145"/>
      <c r="N542" s="49" t="s">
        <v>123</v>
      </c>
      <c r="O542" s="142"/>
      <c r="P542" s="50">
        <v>9315.9420289855079</v>
      </c>
      <c r="Q542" s="149"/>
      <c r="R542" s="143">
        <v>0</v>
      </c>
      <c r="S542" s="45"/>
      <c r="T542" s="45" t="s">
        <v>98</v>
      </c>
      <c r="U542" s="45" t="s">
        <v>1674</v>
      </c>
      <c r="V542" s="177" t="s">
        <v>2187</v>
      </c>
      <c r="W542" s="183">
        <v>462816</v>
      </c>
      <c r="X542" s="184">
        <f t="shared" si="16"/>
        <v>9315.9420289855079</v>
      </c>
      <c r="Y542" s="179">
        <v>6527.8180354267315</v>
      </c>
      <c r="Z542" s="76">
        <v>13116.787439613527</v>
      </c>
      <c r="AA542" s="76">
        <v>14851.227858293076</v>
      </c>
      <c r="AB542" s="50">
        <v>11960.205314009661</v>
      </c>
      <c r="AC542" s="185">
        <f t="shared" si="17"/>
        <v>2788.1239935587764</v>
      </c>
      <c r="AD542" s="191"/>
      <c r="AE542" s="187" t="e">
        <v>#N/A</v>
      </c>
      <c r="AF542" s="77"/>
      <c r="AH542" s="99"/>
    </row>
    <row r="543" spans="1:34" ht="38.25" customHeight="1" x14ac:dyDescent="0.15">
      <c r="A543" s="92"/>
      <c r="B543" s="62" t="s">
        <v>1003</v>
      </c>
      <c r="C543" s="43">
        <v>538</v>
      </c>
      <c r="D543" s="137" t="s">
        <v>1136</v>
      </c>
      <c r="E543" s="45" t="s">
        <v>93</v>
      </c>
      <c r="F543" s="46" t="s">
        <v>1137</v>
      </c>
      <c r="G543" s="144" t="s">
        <v>122</v>
      </c>
      <c r="H543" s="135">
        <v>1989</v>
      </c>
      <c r="I543" s="146">
        <v>1989</v>
      </c>
      <c r="J543" s="48">
        <v>45.55</v>
      </c>
      <c r="K543" s="140" t="s">
        <v>96</v>
      </c>
      <c r="L543" s="135">
        <v>1</v>
      </c>
      <c r="M543" s="145"/>
      <c r="N543" s="49" t="s">
        <v>123</v>
      </c>
      <c r="O543" s="142"/>
      <c r="P543" s="50">
        <v>9885.9275521405052</v>
      </c>
      <c r="Q543" s="149"/>
      <c r="R543" s="143">
        <v>0</v>
      </c>
      <c r="S543" s="45"/>
      <c r="T543" s="45" t="s">
        <v>98</v>
      </c>
      <c r="U543" s="45" t="s">
        <v>1674</v>
      </c>
      <c r="V543" s="177" t="s">
        <v>2188</v>
      </c>
      <c r="W543" s="183">
        <v>450304</v>
      </c>
      <c r="X543" s="184">
        <f t="shared" si="16"/>
        <v>9885.9275521405052</v>
      </c>
      <c r="Y543" s="179">
        <v>6692.8649835345777</v>
      </c>
      <c r="Z543" s="76">
        <v>4685.7080131723387</v>
      </c>
      <c r="AA543" s="76">
        <v>5884.6981339187705</v>
      </c>
      <c r="AB543" s="50">
        <v>2772.0746432491769</v>
      </c>
      <c r="AC543" s="185">
        <f t="shared" si="17"/>
        <v>3193.0625686059275</v>
      </c>
      <c r="AD543" s="191"/>
      <c r="AE543" s="187" t="e">
        <v>#N/A</v>
      </c>
      <c r="AF543" s="77"/>
      <c r="AH543" s="99"/>
    </row>
    <row r="544" spans="1:34" ht="45" customHeight="1" x14ac:dyDescent="0.15">
      <c r="A544" s="92"/>
      <c r="B544" s="62" t="s">
        <v>1003</v>
      </c>
      <c r="C544" s="43">
        <v>539</v>
      </c>
      <c r="D544" s="137" t="s">
        <v>2543</v>
      </c>
      <c r="E544" s="45" t="s">
        <v>93</v>
      </c>
      <c r="F544" s="46" t="s">
        <v>1138</v>
      </c>
      <c r="G544" s="144" t="s">
        <v>122</v>
      </c>
      <c r="H544" s="135">
        <v>2008</v>
      </c>
      <c r="I544" s="146">
        <v>2008</v>
      </c>
      <c r="J544" s="48">
        <v>78.66</v>
      </c>
      <c r="K544" s="140" t="s">
        <v>96</v>
      </c>
      <c r="L544" s="135">
        <v>2</v>
      </c>
      <c r="M544" s="145"/>
      <c r="N544" s="49" t="s">
        <v>123</v>
      </c>
      <c r="O544" s="142"/>
      <c r="P544" s="50">
        <v>12773.620645817442</v>
      </c>
      <c r="Q544" s="149"/>
      <c r="R544" s="143">
        <v>289</v>
      </c>
      <c r="S544" s="45"/>
      <c r="T544" s="45" t="s">
        <v>98</v>
      </c>
      <c r="U544" s="45" t="s">
        <v>1674</v>
      </c>
      <c r="V544" s="177" t="s">
        <v>2189</v>
      </c>
      <c r="W544" s="183">
        <v>1004773</v>
      </c>
      <c r="X544" s="184">
        <f t="shared" si="16"/>
        <v>12773.620645817442</v>
      </c>
      <c r="Y544" s="179">
        <v>13146.592931604373</v>
      </c>
      <c r="Z544" s="76">
        <v>10649.720315280956</v>
      </c>
      <c r="AA544" s="76">
        <v>9723.2901093312994</v>
      </c>
      <c r="AB544" s="50">
        <v>9185.4182557843887</v>
      </c>
      <c r="AC544" s="185">
        <f t="shared" si="17"/>
        <v>-372.97228578693102</v>
      </c>
      <c r="AD544" s="191"/>
      <c r="AE544" s="187" t="e">
        <v>#N/A</v>
      </c>
      <c r="AF544" s="77"/>
      <c r="AH544" s="99"/>
    </row>
    <row r="545" spans="1:34" ht="38.25" customHeight="1" x14ac:dyDescent="0.15">
      <c r="A545" s="92"/>
      <c r="B545" s="62" t="s">
        <v>1003</v>
      </c>
      <c r="C545" s="43">
        <v>540</v>
      </c>
      <c r="D545" s="137" t="s">
        <v>1139</v>
      </c>
      <c r="E545" s="45" t="s">
        <v>93</v>
      </c>
      <c r="F545" s="46" t="s">
        <v>1140</v>
      </c>
      <c r="G545" s="144" t="s">
        <v>122</v>
      </c>
      <c r="H545" s="135">
        <v>1995</v>
      </c>
      <c r="I545" s="146">
        <v>1995</v>
      </c>
      <c r="J545" s="48">
        <v>49.69</v>
      </c>
      <c r="K545" s="140" t="s">
        <v>96</v>
      </c>
      <c r="L545" s="135">
        <v>1</v>
      </c>
      <c r="M545" s="145"/>
      <c r="N545" s="49" t="s">
        <v>123</v>
      </c>
      <c r="O545" s="142"/>
      <c r="P545" s="50">
        <v>8842.1010263634544</v>
      </c>
      <c r="Q545" s="149"/>
      <c r="R545" s="143">
        <v>0</v>
      </c>
      <c r="S545" s="45"/>
      <c r="T545" s="45" t="s">
        <v>98</v>
      </c>
      <c r="U545" s="45" t="s">
        <v>1674</v>
      </c>
      <c r="V545" s="177" t="s">
        <v>2190</v>
      </c>
      <c r="W545" s="183">
        <v>439364</v>
      </c>
      <c r="X545" s="184">
        <f t="shared" si="16"/>
        <v>8842.1010263634544</v>
      </c>
      <c r="Y545" s="179">
        <v>8209.7001408734159</v>
      </c>
      <c r="Z545" s="76">
        <v>15870.396458039848</v>
      </c>
      <c r="AA545" s="76">
        <v>4598.5308915274709</v>
      </c>
      <c r="AB545" s="50">
        <v>5226.7055745622865</v>
      </c>
      <c r="AC545" s="185">
        <f t="shared" si="17"/>
        <v>632.40088549003849</v>
      </c>
      <c r="AD545" s="191"/>
      <c r="AE545" s="187" t="e">
        <v>#N/A</v>
      </c>
      <c r="AF545" s="77"/>
      <c r="AH545" s="99"/>
    </row>
    <row r="546" spans="1:34" ht="38.25" customHeight="1" x14ac:dyDescent="0.15">
      <c r="A546" s="92"/>
      <c r="B546" s="62" t="s">
        <v>1003</v>
      </c>
      <c r="C546" s="43">
        <v>541</v>
      </c>
      <c r="D546" s="137" t="s">
        <v>1141</v>
      </c>
      <c r="E546" s="45" t="s">
        <v>103</v>
      </c>
      <c r="F546" s="46" t="s">
        <v>1142</v>
      </c>
      <c r="G546" s="144" t="s">
        <v>122</v>
      </c>
      <c r="H546" s="135">
        <v>1993</v>
      </c>
      <c r="I546" s="146">
        <v>1993</v>
      </c>
      <c r="J546" s="48">
        <v>99.37</v>
      </c>
      <c r="K546" s="140" t="s">
        <v>96</v>
      </c>
      <c r="L546" s="135">
        <v>1</v>
      </c>
      <c r="M546" s="145"/>
      <c r="N546" s="49" t="s">
        <v>123</v>
      </c>
      <c r="O546" s="142"/>
      <c r="P546" s="50">
        <v>7348.1936198047697</v>
      </c>
      <c r="Q546" s="149"/>
      <c r="R546" s="143">
        <v>536</v>
      </c>
      <c r="S546" s="45"/>
      <c r="T546" s="45" t="s">
        <v>98</v>
      </c>
      <c r="U546" s="45" t="s">
        <v>1674</v>
      </c>
      <c r="V546" s="177" t="s">
        <v>2191</v>
      </c>
      <c r="W546" s="183">
        <v>730190</v>
      </c>
      <c r="X546" s="184">
        <f t="shared" si="16"/>
        <v>7348.1936198047697</v>
      </c>
      <c r="Y546" s="179">
        <v>8047.3382308543823</v>
      </c>
      <c r="Z546" s="76">
        <v>5537.707557612961</v>
      </c>
      <c r="AA546" s="76">
        <v>6338.0094595954506</v>
      </c>
      <c r="AB546" s="50">
        <v>5534.6885377880644</v>
      </c>
      <c r="AC546" s="185">
        <f t="shared" si="17"/>
        <v>-699.14461104961265</v>
      </c>
      <c r="AD546" s="191"/>
      <c r="AE546" s="187" t="e">
        <v>#N/A</v>
      </c>
      <c r="AF546" s="77"/>
      <c r="AH546" s="99"/>
    </row>
    <row r="547" spans="1:34" ht="38.25" customHeight="1" x14ac:dyDescent="0.15">
      <c r="A547" s="92"/>
      <c r="B547" s="62" t="s">
        <v>1003</v>
      </c>
      <c r="C547" s="43">
        <v>542</v>
      </c>
      <c r="D547" s="137" t="s">
        <v>1143</v>
      </c>
      <c r="E547" s="45" t="s">
        <v>103</v>
      </c>
      <c r="F547" s="46" t="s">
        <v>1144</v>
      </c>
      <c r="G547" s="144" t="s">
        <v>122</v>
      </c>
      <c r="H547" s="135">
        <v>1985</v>
      </c>
      <c r="I547" s="146">
        <v>1985</v>
      </c>
      <c r="J547" s="48">
        <v>42.23</v>
      </c>
      <c r="K547" s="140" t="s">
        <v>96</v>
      </c>
      <c r="L547" s="135">
        <v>1</v>
      </c>
      <c r="M547" s="145"/>
      <c r="N547" s="49" t="s">
        <v>123</v>
      </c>
      <c r="O547" s="142"/>
      <c r="P547" s="50">
        <v>6555.7186834004269</v>
      </c>
      <c r="Q547" s="149"/>
      <c r="R547" s="143">
        <v>0</v>
      </c>
      <c r="S547" s="45"/>
      <c r="T547" s="45" t="s">
        <v>98</v>
      </c>
      <c r="U547" s="45" t="s">
        <v>1674</v>
      </c>
      <c r="V547" s="177" t="s">
        <v>2192</v>
      </c>
      <c r="W547" s="183">
        <v>276848</v>
      </c>
      <c r="X547" s="184">
        <f t="shared" si="16"/>
        <v>6555.7186834004269</v>
      </c>
      <c r="Y547" s="179">
        <v>7547.8806535638178</v>
      </c>
      <c r="Z547" s="76">
        <v>5680.9140421501306</v>
      </c>
      <c r="AA547" s="76">
        <v>4879.0433341226617</v>
      </c>
      <c r="AB547" s="50">
        <v>4287.6627989580866</v>
      </c>
      <c r="AC547" s="185">
        <f t="shared" si="17"/>
        <v>-992.16197016339083</v>
      </c>
      <c r="AD547" s="191"/>
      <c r="AE547" s="187" t="e">
        <v>#N/A</v>
      </c>
      <c r="AF547" s="77"/>
      <c r="AH547" s="99"/>
    </row>
    <row r="548" spans="1:34" s="111" customFormat="1" ht="51.75" customHeight="1" x14ac:dyDescent="0.15">
      <c r="B548" s="62" t="s">
        <v>1003</v>
      </c>
      <c r="C548" s="43">
        <v>543</v>
      </c>
      <c r="D548" s="137" t="s">
        <v>3110</v>
      </c>
      <c r="E548" s="45" t="s">
        <v>103</v>
      </c>
      <c r="F548" s="46" t="s">
        <v>3085</v>
      </c>
      <c r="G548" s="144" t="s">
        <v>122</v>
      </c>
      <c r="H548" s="135">
        <v>2021</v>
      </c>
      <c r="I548" s="146">
        <v>2021</v>
      </c>
      <c r="J548" s="48">
        <v>88.19</v>
      </c>
      <c r="K548" s="140" t="s">
        <v>96</v>
      </c>
      <c r="L548" s="135">
        <v>1</v>
      </c>
      <c r="M548" s="145"/>
      <c r="N548" s="142" t="s">
        <v>123</v>
      </c>
      <c r="O548" s="142"/>
      <c r="P548" s="87">
        <v>16286.823902936841</v>
      </c>
      <c r="Q548" s="149"/>
      <c r="R548" s="143">
        <v>536.01</v>
      </c>
      <c r="S548" s="45"/>
      <c r="T548" s="45" t="s">
        <v>3086</v>
      </c>
      <c r="U548" s="45" t="s">
        <v>1674</v>
      </c>
      <c r="V548" s="177" t="s">
        <v>3120</v>
      </c>
      <c r="W548" s="183">
        <v>1436335</v>
      </c>
      <c r="X548" s="184">
        <f t="shared" si="16"/>
        <v>16286.823902936841</v>
      </c>
      <c r="Y548" s="179">
        <v>16178.319537362513</v>
      </c>
      <c r="Z548" s="76"/>
      <c r="AA548" s="76"/>
      <c r="AB548" s="50"/>
      <c r="AC548" s="185">
        <f t="shared" si="17"/>
        <v>108.5043655743284</v>
      </c>
      <c r="AD548" s="191"/>
      <c r="AE548" s="187" t="e">
        <v>#N/A</v>
      </c>
      <c r="AF548" s="77"/>
      <c r="AG548" s="112"/>
      <c r="AH548" s="113"/>
    </row>
    <row r="549" spans="1:34" ht="38.25" customHeight="1" x14ac:dyDescent="0.15">
      <c r="A549" s="92"/>
      <c r="B549" s="62" t="s">
        <v>1003</v>
      </c>
      <c r="C549" s="43">
        <v>544</v>
      </c>
      <c r="D549" s="137" t="s">
        <v>1145</v>
      </c>
      <c r="E549" s="45" t="s">
        <v>103</v>
      </c>
      <c r="F549" s="46" t="s">
        <v>1146</v>
      </c>
      <c r="G549" s="144" t="s">
        <v>122</v>
      </c>
      <c r="H549" s="135">
        <v>1990</v>
      </c>
      <c r="I549" s="146">
        <v>1990</v>
      </c>
      <c r="J549" s="48">
        <v>45.55</v>
      </c>
      <c r="K549" s="140" t="s">
        <v>96</v>
      </c>
      <c r="L549" s="135">
        <v>1</v>
      </c>
      <c r="M549" s="145"/>
      <c r="N549" s="49" t="s">
        <v>123</v>
      </c>
      <c r="O549" s="142"/>
      <c r="P549" s="50">
        <v>9206.8496158068065</v>
      </c>
      <c r="Q549" s="149"/>
      <c r="R549" s="143">
        <v>0</v>
      </c>
      <c r="S549" s="45"/>
      <c r="T549" s="45" t="s">
        <v>98</v>
      </c>
      <c r="U549" s="45" t="s">
        <v>1674</v>
      </c>
      <c r="V549" s="177" t="s">
        <v>2193</v>
      </c>
      <c r="W549" s="183">
        <v>419372</v>
      </c>
      <c r="X549" s="184">
        <f t="shared" si="16"/>
        <v>9206.8496158068065</v>
      </c>
      <c r="Y549" s="179">
        <v>6080.2634467618009</v>
      </c>
      <c r="Z549" s="76">
        <v>5025.4445664105378</v>
      </c>
      <c r="AA549" s="76">
        <v>7683.1394072447865</v>
      </c>
      <c r="AB549" s="50">
        <v>2139.3633369923164</v>
      </c>
      <c r="AC549" s="185">
        <f t="shared" si="17"/>
        <v>3126.5861690450056</v>
      </c>
      <c r="AD549" s="191"/>
      <c r="AE549" s="187" t="e">
        <v>#N/A</v>
      </c>
      <c r="AF549" s="77"/>
      <c r="AH549" s="99"/>
    </row>
    <row r="550" spans="1:34" ht="38.25" customHeight="1" x14ac:dyDescent="0.15">
      <c r="A550" s="92"/>
      <c r="B550" s="62" t="s">
        <v>1003</v>
      </c>
      <c r="C550" s="43">
        <v>545</v>
      </c>
      <c r="D550" s="137" t="s">
        <v>1147</v>
      </c>
      <c r="E550" s="45" t="s">
        <v>103</v>
      </c>
      <c r="F550" s="46" t="s">
        <v>1148</v>
      </c>
      <c r="G550" s="144" t="s">
        <v>122</v>
      </c>
      <c r="H550" s="135">
        <v>1984</v>
      </c>
      <c r="I550" s="146">
        <v>1984</v>
      </c>
      <c r="J550" s="48">
        <v>42.23</v>
      </c>
      <c r="K550" s="140" t="s">
        <v>96</v>
      </c>
      <c r="L550" s="135">
        <v>1</v>
      </c>
      <c r="M550" s="145"/>
      <c r="N550" s="49" t="s">
        <v>123</v>
      </c>
      <c r="O550" s="142"/>
      <c r="P550" s="50">
        <v>8192.8960454653097</v>
      </c>
      <c r="Q550" s="149"/>
      <c r="R550" s="143">
        <v>131</v>
      </c>
      <c r="S550" s="45"/>
      <c r="T550" s="45" t="s">
        <v>98</v>
      </c>
      <c r="U550" s="45" t="s">
        <v>1674</v>
      </c>
      <c r="V550" s="177" t="s">
        <v>2194</v>
      </c>
      <c r="W550" s="183">
        <v>345986</v>
      </c>
      <c r="X550" s="184">
        <f t="shared" si="16"/>
        <v>8192.8960454653097</v>
      </c>
      <c r="Y550" s="179">
        <v>11184.087141842294</v>
      </c>
      <c r="Z550" s="76">
        <v>7586.3367274449447</v>
      </c>
      <c r="AA550" s="76">
        <v>6848.1411318967566</v>
      </c>
      <c r="AB550" s="50">
        <v>6413.8763911910964</v>
      </c>
      <c r="AC550" s="185">
        <f t="shared" si="17"/>
        <v>-2991.1910963769842</v>
      </c>
      <c r="AD550" s="191"/>
      <c r="AE550" s="187" t="e">
        <v>#N/A</v>
      </c>
      <c r="AF550" s="77"/>
      <c r="AH550" s="99"/>
    </row>
    <row r="551" spans="1:34" ht="38.25" customHeight="1" x14ac:dyDescent="0.15">
      <c r="A551" s="92"/>
      <c r="B551" s="62" t="s">
        <v>1003</v>
      </c>
      <c r="C551" s="43">
        <v>546</v>
      </c>
      <c r="D551" s="137" t="s">
        <v>1149</v>
      </c>
      <c r="E551" s="45" t="s">
        <v>103</v>
      </c>
      <c r="F551" s="46" t="s">
        <v>1150</v>
      </c>
      <c r="G551" s="144" t="s">
        <v>510</v>
      </c>
      <c r="H551" s="135">
        <v>1972</v>
      </c>
      <c r="I551" s="146">
        <v>1972</v>
      </c>
      <c r="J551" s="48">
        <v>59.6</v>
      </c>
      <c r="K551" s="140" t="s">
        <v>96</v>
      </c>
      <c r="L551" s="135">
        <v>1</v>
      </c>
      <c r="M551" s="145"/>
      <c r="N551" s="49" t="s">
        <v>123</v>
      </c>
      <c r="O551" s="142"/>
      <c r="P551" s="50">
        <v>7022.0805369127511</v>
      </c>
      <c r="Q551" s="149"/>
      <c r="R551" s="143">
        <v>165.17</v>
      </c>
      <c r="S551" s="45"/>
      <c r="T551" s="45" t="s">
        <v>98</v>
      </c>
      <c r="U551" s="45" t="s">
        <v>1674</v>
      </c>
      <c r="V551" s="177" t="s">
        <v>2195</v>
      </c>
      <c r="W551" s="183">
        <v>418516</v>
      </c>
      <c r="X551" s="184">
        <f t="shared" si="16"/>
        <v>7022.0805369127511</v>
      </c>
      <c r="Y551" s="179">
        <v>8347.6006711409391</v>
      </c>
      <c r="Z551" s="76">
        <v>5821.2751677852348</v>
      </c>
      <c r="AA551" s="76">
        <v>5521.9463087248323</v>
      </c>
      <c r="AB551" s="50">
        <v>4391.359060402684</v>
      </c>
      <c r="AC551" s="185">
        <f t="shared" si="17"/>
        <v>-1325.520134228188</v>
      </c>
      <c r="AD551" s="191"/>
      <c r="AE551" s="187" t="e">
        <v>#N/A</v>
      </c>
      <c r="AF551" s="77"/>
      <c r="AH551" s="99"/>
    </row>
    <row r="552" spans="1:34" ht="38.25" customHeight="1" x14ac:dyDescent="0.15">
      <c r="A552" s="92"/>
      <c r="B552" s="62" t="s">
        <v>1003</v>
      </c>
      <c r="C552" s="43">
        <v>547</v>
      </c>
      <c r="D552" s="137" t="s">
        <v>1151</v>
      </c>
      <c r="E552" s="45" t="s">
        <v>103</v>
      </c>
      <c r="F552" s="46" t="s">
        <v>1152</v>
      </c>
      <c r="G552" s="144" t="s">
        <v>122</v>
      </c>
      <c r="H552" s="135">
        <v>1983</v>
      </c>
      <c r="I552" s="146">
        <v>1983</v>
      </c>
      <c r="J552" s="48">
        <v>39.74</v>
      </c>
      <c r="K552" s="140" t="s">
        <v>96</v>
      </c>
      <c r="L552" s="135">
        <v>1</v>
      </c>
      <c r="M552" s="145"/>
      <c r="N552" s="49" t="s">
        <v>123</v>
      </c>
      <c r="O552" s="142"/>
      <c r="P552" s="50">
        <v>6679.9698037242069</v>
      </c>
      <c r="Q552" s="149"/>
      <c r="R552" s="143">
        <v>0</v>
      </c>
      <c r="S552" s="45"/>
      <c r="T552" s="45" t="s">
        <v>98</v>
      </c>
      <c r="U552" s="45" t="s">
        <v>1674</v>
      </c>
      <c r="V552" s="177" t="s">
        <v>2196</v>
      </c>
      <c r="W552" s="183">
        <v>265462</v>
      </c>
      <c r="X552" s="184">
        <f t="shared" si="16"/>
        <v>6679.9698037242069</v>
      </c>
      <c r="Y552" s="179">
        <v>7694.2375440362348</v>
      </c>
      <c r="Z552" s="76">
        <v>6257.5239053850019</v>
      </c>
      <c r="AA552" s="76">
        <v>4344.9421238047307</v>
      </c>
      <c r="AB552" s="50">
        <v>5054.126824358329</v>
      </c>
      <c r="AC552" s="185">
        <f t="shared" si="17"/>
        <v>-1014.2677403120279</v>
      </c>
      <c r="AD552" s="191"/>
      <c r="AE552" s="187" t="e">
        <v>#N/A</v>
      </c>
      <c r="AF552" s="77"/>
      <c r="AH552" s="99"/>
    </row>
    <row r="553" spans="1:34" ht="38.25" customHeight="1" x14ac:dyDescent="0.15">
      <c r="A553" s="92"/>
      <c r="B553" s="62" t="s">
        <v>1003</v>
      </c>
      <c r="C553" s="43">
        <v>548</v>
      </c>
      <c r="D553" s="137" t="s">
        <v>1153</v>
      </c>
      <c r="E553" s="45" t="s">
        <v>103</v>
      </c>
      <c r="F553" s="46" t="s">
        <v>1154</v>
      </c>
      <c r="G553" s="144" t="s">
        <v>510</v>
      </c>
      <c r="H553" s="135">
        <v>1973</v>
      </c>
      <c r="I553" s="146">
        <v>1973</v>
      </c>
      <c r="J553" s="48">
        <v>33</v>
      </c>
      <c r="K553" s="140" t="s">
        <v>96</v>
      </c>
      <c r="L553" s="135">
        <v>1</v>
      </c>
      <c r="M553" s="145"/>
      <c r="N553" s="49" t="s">
        <v>123</v>
      </c>
      <c r="O553" s="142"/>
      <c r="P553" s="50">
        <v>6526.181818181818</v>
      </c>
      <c r="Q553" s="149"/>
      <c r="R553" s="143">
        <v>0</v>
      </c>
      <c r="S553" s="45"/>
      <c r="T553" s="45" t="s">
        <v>98</v>
      </c>
      <c r="U553" s="45" t="s">
        <v>1674</v>
      </c>
      <c r="V553" s="177" t="s">
        <v>2197</v>
      </c>
      <c r="W553" s="183">
        <v>215364</v>
      </c>
      <c r="X553" s="184">
        <f t="shared" si="16"/>
        <v>6526.181818181818</v>
      </c>
      <c r="Y553" s="179">
        <v>8970.060606060606</v>
      </c>
      <c r="Z553" s="76">
        <v>7925.151515151515</v>
      </c>
      <c r="AA553" s="76">
        <v>4312.333333333333</v>
      </c>
      <c r="AB553" s="50">
        <v>5706.090909090909</v>
      </c>
      <c r="AC553" s="185">
        <f t="shared" si="17"/>
        <v>-2443.878787878788</v>
      </c>
      <c r="AD553" s="191"/>
      <c r="AE553" s="187" t="e">
        <v>#N/A</v>
      </c>
      <c r="AF553" s="77"/>
      <c r="AH553" s="99"/>
    </row>
    <row r="554" spans="1:34" ht="38.25" customHeight="1" x14ac:dyDescent="0.15">
      <c r="A554" s="92"/>
      <c r="B554" s="62" t="s">
        <v>1003</v>
      </c>
      <c r="C554" s="43">
        <v>549</v>
      </c>
      <c r="D554" s="137" t="s">
        <v>1155</v>
      </c>
      <c r="E554" s="45" t="s">
        <v>200</v>
      </c>
      <c r="F554" s="46" t="s">
        <v>1156</v>
      </c>
      <c r="G554" s="144" t="s">
        <v>122</v>
      </c>
      <c r="H554" s="135">
        <v>1987</v>
      </c>
      <c r="I554" s="146">
        <v>1987</v>
      </c>
      <c r="J554" s="48">
        <v>92.74</v>
      </c>
      <c r="K554" s="140" t="s">
        <v>96</v>
      </c>
      <c r="L554" s="135">
        <v>2</v>
      </c>
      <c r="M554" s="145"/>
      <c r="N554" s="49" t="s">
        <v>123</v>
      </c>
      <c r="O554" s="142"/>
      <c r="P554" s="50">
        <v>7504.863058011646</v>
      </c>
      <c r="Q554" s="149"/>
      <c r="R554" s="143">
        <v>327.27</v>
      </c>
      <c r="S554" s="45"/>
      <c r="T554" s="45" t="s">
        <v>98</v>
      </c>
      <c r="U554" s="45" t="s">
        <v>1674</v>
      </c>
      <c r="V554" s="177" t="s">
        <v>2198</v>
      </c>
      <c r="W554" s="183">
        <v>696001</v>
      </c>
      <c r="X554" s="184">
        <f t="shared" si="16"/>
        <v>7504.863058011646</v>
      </c>
      <c r="Y554" s="179">
        <v>7047.6601250808717</v>
      </c>
      <c r="Z554" s="76">
        <v>6893.5949967651504</v>
      </c>
      <c r="AA554" s="76">
        <v>4614.8803105456118</v>
      </c>
      <c r="AB554" s="50">
        <v>4747.821867586802</v>
      </c>
      <c r="AC554" s="185">
        <f t="shared" si="17"/>
        <v>457.2029329307743</v>
      </c>
      <c r="AD554" s="191"/>
      <c r="AE554" s="187" t="e">
        <v>#N/A</v>
      </c>
      <c r="AF554" s="77"/>
      <c r="AH554" s="99"/>
    </row>
    <row r="555" spans="1:34" ht="38.25" customHeight="1" x14ac:dyDescent="0.15">
      <c r="A555" s="92"/>
      <c r="B555" s="62" t="s">
        <v>1003</v>
      </c>
      <c r="C555" s="43">
        <v>550</v>
      </c>
      <c r="D555" s="137" t="s">
        <v>3458</v>
      </c>
      <c r="E555" s="45" t="s">
        <v>200</v>
      </c>
      <c r="F555" s="46" t="s">
        <v>1157</v>
      </c>
      <c r="G555" s="144" t="s">
        <v>122</v>
      </c>
      <c r="H555" s="135">
        <v>2003</v>
      </c>
      <c r="I555" s="146">
        <v>2003</v>
      </c>
      <c r="J555" s="48">
        <v>81.16</v>
      </c>
      <c r="K555" s="140" t="s">
        <v>96</v>
      </c>
      <c r="L555" s="135">
        <v>1</v>
      </c>
      <c r="M555" s="145"/>
      <c r="N555" s="49" t="s">
        <v>123</v>
      </c>
      <c r="O555" s="142"/>
      <c r="P555" s="50">
        <v>16630.409068506655</v>
      </c>
      <c r="Q555" s="149"/>
      <c r="R555" s="143">
        <v>413.74</v>
      </c>
      <c r="S555" s="45"/>
      <c r="T555" s="45" t="s">
        <v>98</v>
      </c>
      <c r="U555" s="45" t="s">
        <v>1674</v>
      </c>
      <c r="V555" s="177" t="s">
        <v>2199</v>
      </c>
      <c r="W555" s="183">
        <v>1349724</v>
      </c>
      <c r="X555" s="184">
        <f t="shared" si="16"/>
        <v>16630.409068506655</v>
      </c>
      <c r="Y555" s="179">
        <v>14427.31641202563</v>
      </c>
      <c r="Z555" s="76">
        <v>13621.73484475111</v>
      </c>
      <c r="AA555" s="76">
        <v>11273.040906850665</v>
      </c>
      <c r="AB555" s="50">
        <v>10725.677673730903</v>
      </c>
      <c r="AC555" s="185">
        <f t="shared" si="17"/>
        <v>2203.0926564810252</v>
      </c>
      <c r="AD555" s="191"/>
      <c r="AE555" s="187" t="e">
        <v>#N/A</v>
      </c>
      <c r="AF555" s="77"/>
      <c r="AH555" s="99"/>
    </row>
    <row r="556" spans="1:34" ht="38.25" customHeight="1" x14ac:dyDescent="0.15">
      <c r="A556" s="92"/>
      <c r="B556" s="62" t="s">
        <v>1003</v>
      </c>
      <c r="C556" s="43">
        <v>551</v>
      </c>
      <c r="D556" s="137" t="s">
        <v>3459</v>
      </c>
      <c r="E556" s="45" t="s">
        <v>200</v>
      </c>
      <c r="F556" s="46" t="s">
        <v>1158</v>
      </c>
      <c r="G556" s="144" t="s">
        <v>122</v>
      </c>
      <c r="H556" s="135">
        <v>1991</v>
      </c>
      <c r="I556" s="146">
        <v>1991</v>
      </c>
      <c r="J556" s="48">
        <v>48.03</v>
      </c>
      <c r="K556" s="140" t="s">
        <v>96</v>
      </c>
      <c r="L556" s="135">
        <v>1</v>
      </c>
      <c r="M556" s="145"/>
      <c r="N556" s="49" t="s">
        <v>123</v>
      </c>
      <c r="O556" s="142"/>
      <c r="P556" s="50">
        <v>6795.8775765146784</v>
      </c>
      <c r="Q556" s="149"/>
      <c r="R556" s="143">
        <v>0</v>
      </c>
      <c r="S556" s="45"/>
      <c r="T556" s="45" t="s">
        <v>98</v>
      </c>
      <c r="U556" s="45" t="s">
        <v>1674</v>
      </c>
      <c r="V556" s="177" t="s">
        <v>2200</v>
      </c>
      <c r="W556" s="183">
        <v>326406</v>
      </c>
      <c r="X556" s="184">
        <f t="shared" si="16"/>
        <v>6795.8775765146784</v>
      </c>
      <c r="Y556" s="179">
        <v>7801.2492192379759</v>
      </c>
      <c r="Z556" s="76">
        <v>5803.5186341869667</v>
      </c>
      <c r="AA556" s="76">
        <v>4133.5831771809289</v>
      </c>
      <c r="AB556" s="50">
        <v>3499.1671871746826</v>
      </c>
      <c r="AC556" s="185">
        <f t="shared" si="17"/>
        <v>-1005.3716427232976</v>
      </c>
      <c r="AD556" s="191"/>
      <c r="AE556" s="187" t="e">
        <v>#N/A</v>
      </c>
      <c r="AF556" s="77"/>
      <c r="AH556" s="99"/>
    </row>
    <row r="557" spans="1:34" ht="38.25" customHeight="1" x14ac:dyDescent="0.15">
      <c r="A557" s="92"/>
      <c r="B557" s="62" t="s">
        <v>1003</v>
      </c>
      <c r="C557" s="43">
        <v>552</v>
      </c>
      <c r="D557" s="137" t="s">
        <v>3460</v>
      </c>
      <c r="E557" s="45" t="s">
        <v>200</v>
      </c>
      <c r="F557" s="46" t="s">
        <v>1159</v>
      </c>
      <c r="G557" s="144" t="s">
        <v>172</v>
      </c>
      <c r="H557" s="135">
        <v>1982</v>
      </c>
      <c r="I557" s="146">
        <v>1982</v>
      </c>
      <c r="J557" s="48">
        <v>40.15</v>
      </c>
      <c r="K557" s="140" t="s">
        <v>96</v>
      </c>
      <c r="L557" s="135">
        <v>1</v>
      </c>
      <c r="M557" s="145"/>
      <c r="N557" s="49" t="s">
        <v>123</v>
      </c>
      <c r="O557" s="142"/>
      <c r="P557" s="50">
        <v>7737.5342465753429</v>
      </c>
      <c r="Q557" s="149"/>
      <c r="R557" s="143">
        <v>178</v>
      </c>
      <c r="S557" s="45"/>
      <c r="T557" s="45" t="s">
        <v>98</v>
      </c>
      <c r="U557" s="45" t="s">
        <v>1674</v>
      </c>
      <c r="V557" s="177" t="s">
        <v>2201</v>
      </c>
      <c r="W557" s="183">
        <v>310662</v>
      </c>
      <c r="X557" s="184">
        <f t="shared" si="16"/>
        <v>7737.5342465753429</v>
      </c>
      <c r="Y557" s="179">
        <v>12296.961394769614</v>
      </c>
      <c r="Z557" s="76">
        <v>8420.9713574097132</v>
      </c>
      <c r="AA557" s="76">
        <v>7185.8032378580328</v>
      </c>
      <c r="AB557" s="50">
        <v>6273.5990037359907</v>
      </c>
      <c r="AC557" s="185">
        <f t="shared" si="17"/>
        <v>-4559.4271481942715</v>
      </c>
      <c r="AD557" s="191"/>
      <c r="AE557" s="187" t="e">
        <v>#N/A</v>
      </c>
      <c r="AF557" s="77"/>
      <c r="AH557" s="99"/>
    </row>
    <row r="558" spans="1:34" ht="38.25" customHeight="1" x14ac:dyDescent="0.15">
      <c r="A558" s="92"/>
      <c r="B558" s="62" t="s">
        <v>1003</v>
      </c>
      <c r="C558" s="43">
        <v>553</v>
      </c>
      <c r="D558" s="137" t="s">
        <v>3461</v>
      </c>
      <c r="E558" s="45" t="s">
        <v>200</v>
      </c>
      <c r="F558" s="46" t="s">
        <v>1160</v>
      </c>
      <c r="G558" s="144" t="s">
        <v>122</v>
      </c>
      <c r="H558" s="135">
        <v>1989</v>
      </c>
      <c r="I558" s="146">
        <v>1989</v>
      </c>
      <c r="J558" s="48">
        <v>45.55</v>
      </c>
      <c r="K558" s="140" t="s">
        <v>96</v>
      </c>
      <c r="L558" s="135">
        <v>1</v>
      </c>
      <c r="M558" s="145"/>
      <c r="N558" s="49" t="s">
        <v>123</v>
      </c>
      <c r="O558" s="142"/>
      <c r="P558" s="50">
        <v>7151.1306256860598</v>
      </c>
      <c r="Q558" s="149"/>
      <c r="R558" s="143">
        <v>0</v>
      </c>
      <c r="S558" s="45"/>
      <c r="T558" s="45" t="s">
        <v>98</v>
      </c>
      <c r="U558" s="45" t="s">
        <v>1674</v>
      </c>
      <c r="V558" s="177" t="s">
        <v>2202</v>
      </c>
      <c r="W558" s="183">
        <v>325734</v>
      </c>
      <c r="X558" s="184">
        <f t="shared" si="16"/>
        <v>7151.1306256860598</v>
      </c>
      <c r="Y558" s="179">
        <v>7828.4961580680574</v>
      </c>
      <c r="Z558" s="76">
        <v>6902.1953896816685</v>
      </c>
      <c r="AA558" s="76">
        <v>4920.5488474204176</v>
      </c>
      <c r="AB558" s="50">
        <v>4061.2294182217347</v>
      </c>
      <c r="AC558" s="185">
        <f t="shared" si="17"/>
        <v>-677.36553238199758</v>
      </c>
      <c r="AD558" s="191"/>
      <c r="AE558" s="187" t="e">
        <v>#N/A</v>
      </c>
      <c r="AF558" s="77"/>
      <c r="AH558" s="99"/>
    </row>
    <row r="559" spans="1:34" ht="38.25" customHeight="1" x14ac:dyDescent="0.15">
      <c r="A559" s="92"/>
      <c r="B559" s="62" t="s">
        <v>1003</v>
      </c>
      <c r="C559" s="43">
        <v>554</v>
      </c>
      <c r="D559" s="137" t="s">
        <v>3462</v>
      </c>
      <c r="E559" s="45" t="s">
        <v>200</v>
      </c>
      <c r="F559" s="46" t="s">
        <v>1161</v>
      </c>
      <c r="G559" s="144" t="s">
        <v>122</v>
      </c>
      <c r="H559" s="135">
        <v>1980</v>
      </c>
      <c r="I559" s="146">
        <v>1980</v>
      </c>
      <c r="J559" s="48">
        <v>35.32</v>
      </c>
      <c r="K559" s="140" t="s">
        <v>96</v>
      </c>
      <c r="L559" s="135">
        <v>1</v>
      </c>
      <c r="M559" s="145"/>
      <c r="N559" s="49" t="s">
        <v>123</v>
      </c>
      <c r="O559" s="142"/>
      <c r="P559" s="50">
        <v>9935.8720271800685</v>
      </c>
      <c r="Q559" s="149"/>
      <c r="R559" s="143">
        <v>116.97</v>
      </c>
      <c r="S559" s="45"/>
      <c r="T559" s="45" t="s">
        <v>98</v>
      </c>
      <c r="U559" s="45" t="s">
        <v>1674</v>
      </c>
      <c r="V559" s="177" t="s">
        <v>2203</v>
      </c>
      <c r="W559" s="183">
        <v>350935</v>
      </c>
      <c r="X559" s="184">
        <f t="shared" si="16"/>
        <v>9935.8720271800685</v>
      </c>
      <c r="Y559" s="179">
        <v>8803.5673839184601</v>
      </c>
      <c r="Z559" s="76">
        <v>10289.524348810872</v>
      </c>
      <c r="AA559" s="76">
        <v>5647.7066817667046</v>
      </c>
      <c r="AB559" s="50">
        <v>5403.9354473386184</v>
      </c>
      <c r="AC559" s="185">
        <f t="shared" si="17"/>
        <v>1132.3046432616084</v>
      </c>
      <c r="AD559" s="191"/>
      <c r="AE559" s="187" t="e">
        <v>#N/A</v>
      </c>
      <c r="AF559" s="77"/>
      <c r="AH559" s="99"/>
    </row>
    <row r="560" spans="1:34" ht="38.25" customHeight="1" x14ac:dyDescent="0.15">
      <c r="A560" s="92"/>
      <c r="B560" s="62" t="s">
        <v>1003</v>
      </c>
      <c r="C560" s="43">
        <v>555</v>
      </c>
      <c r="D560" s="137" t="s">
        <v>3463</v>
      </c>
      <c r="E560" s="45" t="s">
        <v>200</v>
      </c>
      <c r="F560" s="46" t="s">
        <v>1162</v>
      </c>
      <c r="G560" s="144" t="s">
        <v>172</v>
      </c>
      <c r="H560" s="135">
        <v>1981</v>
      </c>
      <c r="I560" s="146">
        <v>1981</v>
      </c>
      <c r="J560" s="48">
        <v>40.15</v>
      </c>
      <c r="K560" s="140" t="s">
        <v>96</v>
      </c>
      <c r="L560" s="135">
        <v>1</v>
      </c>
      <c r="M560" s="145"/>
      <c r="N560" s="49" t="s">
        <v>123</v>
      </c>
      <c r="O560" s="142"/>
      <c r="P560" s="50">
        <v>8333.9227895392287</v>
      </c>
      <c r="Q560" s="149"/>
      <c r="R560" s="143">
        <v>0</v>
      </c>
      <c r="S560" s="45"/>
      <c r="T560" s="45" t="s">
        <v>98</v>
      </c>
      <c r="U560" s="45" t="s">
        <v>1674</v>
      </c>
      <c r="V560" s="177" t="s">
        <v>2204</v>
      </c>
      <c r="W560" s="183">
        <v>334607</v>
      </c>
      <c r="X560" s="184">
        <f t="shared" si="16"/>
        <v>8333.9227895392287</v>
      </c>
      <c r="Y560" s="179">
        <v>6122.6650062266499</v>
      </c>
      <c r="Z560" s="76">
        <v>8680.8717310087177</v>
      </c>
      <c r="AA560" s="76">
        <v>15011.755915317559</v>
      </c>
      <c r="AB560" s="50">
        <v>4223.0635118306354</v>
      </c>
      <c r="AC560" s="185">
        <f t="shared" si="17"/>
        <v>2211.2577833125788</v>
      </c>
      <c r="AD560" s="191"/>
      <c r="AE560" s="187" t="e">
        <v>#N/A</v>
      </c>
      <c r="AF560" s="77"/>
      <c r="AH560" s="99"/>
    </row>
    <row r="561" spans="1:34" ht="38.25" customHeight="1" x14ac:dyDescent="0.15">
      <c r="A561" s="92"/>
      <c r="B561" s="62" t="s">
        <v>1003</v>
      </c>
      <c r="C561" s="43">
        <v>556</v>
      </c>
      <c r="D561" s="137" t="s">
        <v>3464</v>
      </c>
      <c r="E561" s="45" t="s">
        <v>200</v>
      </c>
      <c r="F561" s="46" t="s">
        <v>1163</v>
      </c>
      <c r="G561" s="144" t="s">
        <v>510</v>
      </c>
      <c r="H561" s="135">
        <v>1977</v>
      </c>
      <c r="I561" s="146">
        <v>1977</v>
      </c>
      <c r="J561" s="48">
        <v>41.46</v>
      </c>
      <c r="K561" s="140" t="s">
        <v>96</v>
      </c>
      <c r="L561" s="135">
        <v>1</v>
      </c>
      <c r="M561" s="145"/>
      <c r="N561" s="49" t="s">
        <v>123</v>
      </c>
      <c r="O561" s="142"/>
      <c r="P561" s="50">
        <v>7237.3371924746743</v>
      </c>
      <c r="Q561" s="149"/>
      <c r="R561" s="143">
        <v>0</v>
      </c>
      <c r="S561" s="45"/>
      <c r="T561" s="45" t="s">
        <v>98</v>
      </c>
      <c r="U561" s="45" t="s">
        <v>1674</v>
      </c>
      <c r="V561" s="177" t="s">
        <v>2205</v>
      </c>
      <c r="W561" s="183">
        <v>300060</v>
      </c>
      <c r="X561" s="184">
        <f t="shared" si="16"/>
        <v>7237.3371924746743</v>
      </c>
      <c r="Y561" s="179">
        <v>8154.8962855764594</v>
      </c>
      <c r="Z561" s="76">
        <v>9300.5306319343945</v>
      </c>
      <c r="AA561" s="76">
        <v>4747.9257115291848</v>
      </c>
      <c r="AB561" s="50">
        <v>4563.1693198263383</v>
      </c>
      <c r="AC561" s="185">
        <f t="shared" si="17"/>
        <v>-917.55909310178504</v>
      </c>
      <c r="AD561" s="191"/>
      <c r="AE561" s="187" t="e">
        <v>#N/A</v>
      </c>
      <c r="AF561" s="77"/>
      <c r="AH561" s="99"/>
    </row>
    <row r="562" spans="1:34" ht="38.25" customHeight="1" x14ac:dyDescent="0.15">
      <c r="A562" s="92"/>
      <c r="B562" s="62" t="s">
        <v>1003</v>
      </c>
      <c r="C562" s="43">
        <v>557</v>
      </c>
      <c r="D562" s="137" t="s">
        <v>3465</v>
      </c>
      <c r="E562" s="45" t="s">
        <v>200</v>
      </c>
      <c r="F562" s="46" t="s">
        <v>1164</v>
      </c>
      <c r="G562" s="144" t="s">
        <v>122</v>
      </c>
      <c r="H562" s="135">
        <v>1978</v>
      </c>
      <c r="I562" s="146">
        <v>1978</v>
      </c>
      <c r="J562" s="48">
        <v>35.32</v>
      </c>
      <c r="K562" s="140" t="s">
        <v>96</v>
      </c>
      <c r="L562" s="135">
        <v>1</v>
      </c>
      <c r="M562" s="145"/>
      <c r="N562" s="49" t="s">
        <v>123</v>
      </c>
      <c r="O562" s="142"/>
      <c r="P562" s="50">
        <v>7547.5934314835786</v>
      </c>
      <c r="Q562" s="149"/>
      <c r="R562" s="143">
        <v>0</v>
      </c>
      <c r="S562" s="45"/>
      <c r="T562" s="45" t="s">
        <v>98</v>
      </c>
      <c r="U562" s="45" t="s">
        <v>1674</v>
      </c>
      <c r="V562" s="177" t="s">
        <v>2206</v>
      </c>
      <c r="W562" s="183">
        <v>266581</v>
      </c>
      <c r="X562" s="184">
        <f t="shared" si="16"/>
        <v>7547.5934314835786</v>
      </c>
      <c r="Y562" s="179">
        <v>8960.9003397508495</v>
      </c>
      <c r="Z562" s="76">
        <v>8253.3691959229891</v>
      </c>
      <c r="AA562" s="76">
        <v>5534.6262740656848</v>
      </c>
      <c r="AB562" s="50">
        <v>5054.5016987542467</v>
      </c>
      <c r="AC562" s="185">
        <f t="shared" si="17"/>
        <v>-1413.306908267271</v>
      </c>
      <c r="AD562" s="191"/>
      <c r="AE562" s="187" t="e">
        <v>#N/A</v>
      </c>
      <c r="AF562" s="77"/>
      <c r="AH562" s="99"/>
    </row>
    <row r="563" spans="1:34" ht="38.25" customHeight="1" x14ac:dyDescent="0.15">
      <c r="A563" s="92"/>
      <c r="B563" s="62" t="s">
        <v>1003</v>
      </c>
      <c r="C563" s="43">
        <v>558</v>
      </c>
      <c r="D563" s="137" t="s">
        <v>1165</v>
      </c>
      <c r="E563" s="45" t="s">
        <v>141</v>
      </c>
      <c r="F563" s="46" t="s">
        <v>1166</v>
      </c>
      <c r="G563" s="144" t="s">
        <v>122</v>
      </c>
      <c r="H563" s="135">
        <v>1964</v>
      </c>
      <c r="I563" s="146">
        <v>1964</v>
      </c>
      <c r="J563" s="48">
        <v>9.93</v>
      </c>
      <c r="K563" s="140" t="s">
        <v>96</v>
      </c>
      <c r="L563" s="135">
        <v>1</v>
      </c>
      <c r="M563" s="145"/>
      <c r="N563" s="49" t="s">
        <v>123</v>
      </c>
      <c r="O563" s="142"/>
      <c r="P563" s="50">
        <v>19117.925478348439</v>
      </c>
      <c r="Q563" s="149"/>
      <c r="R563" s="143">
        <v>49.43</v>
      </c>
      <c r="S563" s="45"/>
      <c r="T563" s="45" t="s">
        <v>98</v>
      </c>
      <c r="U563" s="45" t="s">
        <v>1674</v>
      </c>
      <c r="V563" s="177" t="s">
        <v>2207</v>
      </c>
      <c r="W563" s="183">
        <v>189841</v>
      </c>
      <c r="X563" s="184">
        <f t="shared" si="16"/>
        <v>19117.925478348439</v>
      </c>
      <c r="Y563" s="179">
        <v>5620.2416918429008</v>
      </c>
      <c r="Z563" s="76">
        <v>3713.7965760322259</v>
      </c>
      <c r="AA563" s="76">
        <v>3730.5135951661632</v>
      </c>
      <c r="AB563" s="50">
        <v>2453.1722054380666</v>
      </c>
      <c r="AC563" s="185">
        <f t="shared" si="17"/>
        <v>13497.683786505539</v>
      </c>
      <c r="AD563" s="191"/>
      <c r="AE563" s="187" t="e">
        <v>#N/A</v>
      </c>
      <c r="AF563" s="77"/>
      <c r="AH563" s="99"/>
    </row>
    <row r="564" spans="1:34" ht="38.25" customHeight="1" x14ac:dyDescent="0.15">
      <c r="A564" s="92"/>
      <c r="B564" s="62" t="s">
        <v>1003</v>
      </c>
      <c r="C564" s="43">
        <v>559</v>
      </c>
      <c r="D564" s="137" t="s">
        <v>1167</v>
      </c>
      <c r="E564" s="45" t="s">
        <v>141</v>
      </c>
      <c r="F564" s="46" t="s">
        <v>1168</v>
      </c>
      <c r="G564" s="144" t="s">
        <v>105</v>
      </c>
      <c r="H564" s="135">
        <v>1975</v>
      </c>
      <c r="I564" s="146">
        <v>1975</v>
      </c>
      <c r="J564" s="48">
        <v>138.6</v>
      </c>
      <c r="K564" s="140" t="s">
        <v>96</v>
      </c>
      <c r="L564" s="135">
        <v>2</v>
      </c>
      <c r="M564" s="145"/>
      <c r="N564" s="49" t="s">
        <v>123</v>
      </c>
      <c r="O564" s="142"/>
      <c r="P564" s="50">
        <v>7262.0490620490627</v>
      </c>
      <c r="Q564" s="149"/>
      <c r="R564" s="143">
        <v>160.94999999999999</v>
      </c>
      <c r="S564" s="45"/>
      <c r="T564" s="45" t="s">
        <v>98</v>
      </c>
      <c r="U564" s="45" t="s">
        <v>1674</v>
      </c>
      <c r="V564" s="177" t="s">
        <v>2208</v>
      </c>
      <c r="W564" s="183">
        <v>1006520</v>
      </c>
      <c r="X564" s="184">
        <f t="shared" si="16"/>
        <v>7262.0490620490627</v>
      </c>
      <c r="Y564" s="179">
        <v>7730.9451659451661</v>
      </c>
      <c r="Z564" s="76">
        <v>4871.5295815295822</v>
      </c>
      <c r="AA564" s="76">
        <v>6053.2467532467535</v>
      </c>
      <c r="AB564" s="50">
        <v>3235.728715728716</v>
      </c>
      <c r="AC564" s="185">
        <f t="shared" si="17"/>
        <v>-468.89610389610334</v>
      </c>
      <c r="AD564" s="191"/>
      <c r="AE564" s="187" t="e">
        <v>#N/A</v>
      </c>
      <c r="AF564" s="77"/>
      <c r="AH564" s="99"/>
    </row>
    <row r="565" spans="1:34" ht="38.25" customHeight="1" x14ac:dyDescent="0.15">
      <c r="A565" s="92"/>
      <c r="B565" s="62" t="s">
        <v>1003</v>
      </c>
      <c r="C565" s="43">
        <v>560</v>
      </c>
      <c r="D565" s="137" t="s">
        <v>1169</v>
      </c>
      <c r="E565" s="45" t="s">
        <v>141</v>
      </c>
      <c r="F565" s="46" t="s">
        <v>1170</v>
      </c>
      <c r="G565" s="144" t="s">
        <v>122</v>
      </c>
      <c r="H565" s="135">
        <v>1993</v>
      </c>
      <c r="I565" s="146">
        <v>1993</v>
      </c>
      <c r="J565" s="48">
        <v>153.61000000000001</v>
      </c>
      <c r="K565" s="140" t="s">
        <v>96</v>
      </c>
      <c r="L565" s="135">
        <v>2</v>
      </c>
      <c r="M565" s="145"/>
      <c r="N565" s="49" t="s">
        <v>123</v>
      </c>
      <c r="O565" s="142"/>
      <c r="P565" s="50">
        <v>8472.5408502050632</v>
      </c>
      <c r="Q565" s="149"/>
      <c r="R565" s="143">
        <v>849.58999999999992</v>
      </c>
      <c r="S565" s="45"/>
      <c r="T565" s="45" t="s">
        <v>98</v>
      </c>
      <c r="U565" s="45" t="s">
        <v>1674</v>
      </c>
      <c r="V565" s="177" t="s">
        <v>2209</v>
      </c>
      <c r="W565" s="183">
        <v>1301467</v>
      </c>
      <c r="X565" s="184">
        <f t="shared" si="16"/>
        <v>8472.5408502050632</v>
      </c>
      <c r="Y565" s="179">
        <v>9248.7077664214557</v>
      </c>
      <c r="Z565" s="76">
        <v>7517.3165809517604</v>
      </c>
      <c r="AA565" s="76">
        <v>5515.2333832432778</v>
      </c>
      <c r="AB565" s="50">
        <v>5323.4555041989452</v>
      </c>
      <c r="AC565" s="185">
        <f t="shared" si="17"/>
        <v>-776.16691621639256</v>
      </c>
      <c r="AD565" s="191"/>
      <c r="AE565" s="187" t="e">
        <v>#N/A</v>
      </c>
      <c r="AF565" s="77"/>
      <c r="AH565" s="99"/>
    </row>
    <row r="566" spans="1:34" ht="57.75" customHeight="1" x14ac:dyDescent="0.15">
      <c r="A566" s="92"/>
      <c r="B566" s="62" t="s">
        <v>1003</v>
      </c>
      <c r="C566" s="43">
        <v>561</v>
      </c>
      <c r="D566" s="137" t="s">
        <v>2479</v>
      </c>
      <c r="E566" s="45" t="s">
        <v>141</v>
      </c>
      <c r="F566" s="46" t="s">
        <v>142</v>
      </c>
      <c r="G566" s="144" t="s">
        <v>95</v>
      </c>
      <c r="H566" s="135">
        <v>1988</v>
      </c>
      <c r="I566" s="139">
        <v>1988</v>
      </c>
      <c r="J566" s="48">
        <v>74.5</v>
      </c>
      <c r="K566" s="140" t="s">
        <v>96</v>
      </c>
      <c r="L566" s="135">
        <v>2</v>
      </c>
      <c r="M566" s="145"/>
      <c r="N566" s="49" t="s">
        <v>97</v>
      </c>
      <c r="O566" s="142" t="s">
        <v>97</v>
      </c>
      <c r="P566" s="50">
        <v>13601.046979865772</v>
      </c>
      <c r="Q566" s="149"/>
      <c r="R566" s="143"/>
      <c r="S566" s="45" t="s">
        <v>3083</v>
      </c>
      <c r="T566" s="45" t="s">
        <v>1171</v>
      </c>
      <c r="U566" s="45" t="s">
        <v>1674</v>
      </c>
      <c r="V566" s="177" t="s">
        <v>2210</v>
      </c>
      <c r="W566" s="183">
        <v>1013278</v>
      </c>
      <c r="X566" s="184">
        <f t="shared" si="16"/>
        <v>13601.046979865772</v>
      </c>
      <c r="Y566" s="179">
        <v>13254.375838926175</v>
      </c>
      <c r="Z566" s="76">
        <v>14641.476510067114</v>
      </c>
      <c r="AA566" s="76">
        <v>10939.785234899329</v>
      </c>
      <c r="AB566" s="50">
        <v>9346.9798657718129</v>
      </c>
      <c r="AC566" s="185">
        <f t="shared" si="17"/>
        <v>346.67114093959754</v>
      </c>
      <c r="AD566" s="191"/>
      <c r="AE566" s="187" t="e">
        <v>#N/A</v>
      </c>
      <c r="AF566" s="77" t="s">
        <v>2943</v>
      </c>
      <c r="AH566" s="99"/>
    </row>
    <row r="567" spans="1:34" ht="38.25" customHeight="1" x14ac:dyDescent="0.15">
      <c r="A567" s="92"/>
      <c r="B567" s="62" t="s">
        <v>1003</v>
      </c>
      <c r="C567" s="43">
        <v>562</v>
      </c>
      <c r="D567" s="137" t="s">
        <v>1172</v>
      </c>
      <c r="E567" s="45" t="s">
        <v>141</v>
      </c>
      <c r="F567" s="46" t="s">
        <v>1173</v>
      </c>
      <c r="G567" s="144" t="s">
        <v>122</v>
      </c>
      <c r="H567" s="135">
        <v>1990</v>
      </c>
      <c r="I567" s="146">
        <v>1990</v>
      </c>
      <c r="J567" s="48">
        <v>73.7</v>
      </c>
      <c r="K567" s="140" t="s">
        <v>96</v>
      </c>
      <c r="L567" s="135">
        <v>1</v>
      </c>
      <c r="M567" s="145"/>
      <c r="N567" s="49" t="s">
        <v>123</v>
      </c>
      <c r="O567" s="142"/>
      <c r="P567" s="50">
        <v>7214.6947082767974</v>
      </c>
      <c r="Q567" s="149"/>
      <c r="R567" s="143">
        <v>309.87</v>
      </c>
      <c r="S567" s="45"/>
      <c r="T567" s="45" t="s">
        <v>98</v>
      </c>
      <c r="U567" s="45" t="s">
        <v>1674</v>
      </c>
      <c r="V567" s="177" t="s">
        <v>2211</v>
      </c>
      <c r="W567" s="183">
        <v>531723</v>
      </c>
      <c r="X567" s="184">
        <f t="shared" si="16"/>
        <v>7214.6947082767974</v>
      </c>
      <c r="Y567" s="179">
        <v>9595.1560379918592</v>
      </c>
      <c r="Z567" s="76">
        <v>8539.7557666214379</v>
      </c>
      <c r="AA567" s="76">
        <v>4313.2564450474893</v>
      </c>
      <c r="AB567" s="50">
        <v>3402.9308005427406</v>
      </c>
      <c r="AC567" s="185">
        <f t="shared" si="17"/>
        <v>-2380.4613297150618</v>
      </c>
      <c r="AD567" s="191"/>
      <c r="AE567" s="187" t="e">
        <v>#N/A</v>
      </c>
      <c r="AF567" s="77"/>
      <c r="AH567" s="99"/>
    </row>
    <row r="568" spans="1:34" ht="38.25" customHeight="1" x14ac:dyDescent="0.15">
      <c r="A568" s="92"/>
      <c r="B568" s="62" t="s">
        <v>1003</v>
      </c>
      <c r="C568" s="43">
        <v>563</v>
      </c>
      <c r="D568" s="137" t="s">
        <v>1174</v>
      </c>
      <c r="E568" s="45" t="s">
        <v>141</v>
      </c>
      <c r="F568" s="46" t="s">
        <v>1175</v>
      </c>
      <c r="G568" s="144" t="s">
        <v>122</v>
      </c>
      <c r="H568" s="135">
        <v>1950</v>
      </c>
      <c r="I568" s="146">
        <v>1950</v>
      </c>
      <c r="J568" s="48">
        <v>13.24</v>
      </c>
      <c r="K568" s="140" t="s">
        <v>96</v>
      </c>
      <c r="L568" s="135">
        <v>1</v>
      </c>
      <c r="M568" s="145"/>
      <c r="N568" s="49" t="s">
        <v>123</v>
      </c>
      <c r="O568" s="142"/>
      <c r="P568" s="50">
        <v>5821.9788519637459</v>
      </c>
      <c r="Q568" s="149"/>
      <c r="R568" s="143">
        <v>29.75</v>
      </c>
      <c r="S568" s="45"/>
      <c r="T568" s="45" t="s">
        <v>98</v>
      </c>
      <c r="U568" s="45" t="s">
        <v>1674</v>
      </c>
      <c r="V568" s="177" t="s">
        <v>2297</v>
      </c>
      <c r="W568" s="183">
        <v>77083</v>
      </c>
      <c r="X568" s="184">
        <f t="shared" si="16"/>
        <v>5821.9788519637459</v>
      </c>
      <c r="Y568" s="179">
        <v>9925.3776435045311</v>
      </c>
      <c r="Z568" s="76">
        <v>3349.773413897281</v>
      </c>
      <c r="AA568" s="76">
        <v>3340.1057401812686</v>
      </c>
      <c r="AB568" s="50">
        <v>2063.4441087613291</v>
      </c>
      <c r="AC568" s="185">
        <f t="shared" si="17"/>
        <v>-4103.3987915407852</v>
      </c>
      <c r="AD568" s="191"/>
      <c r="AE568" s="187" t="e">
        <v>#N/A</v>
      </c>
      <c r="AF568" s="77"/>
      <c r="AH568" s="99"/>
    </row>
    <row r="569" spans="1:34" ht="38.25" customHeight="1" x14ac:dyDescent="0.15">
      <c r="A569" s="92"/>
      <c r="B569" s="62" t="s">
        <v>1003</v>
      </c>
      <c r="C569" s="43">
        <v>564</v>
      </c>
      <c r="D569" s="137" t="s">
        <v>1176</v>
      </c>
      <c r="E569" s="45" t="s">
        <v>137</v>
      </c>
      <c r="F569" s="46" t="s">
        <v>1177</v>
      </c>
      <c r="G569" s="144" t="s">
        <v>172</v>
      </c>
      <c r="H569" s="135">
        <v>1981</v>
      </c>
      <c r="I569" s="146">
        <v>1981</v>
      </c>
      <c r="J569" s="48">
        <v>40.15</v>
      </c>
      <c r="K569" s="140" t="s">
        <v>96</v>
      </c>
      <c r="L569" s="135">
        <v>1</v>
      </c>
      <c r="M569" s="145"/>
      <c r="N569" s="49" t="s">
        <v>123</v>
      </c>
      <c r="O569" s="142"/>
      <c r="P569" s="50">
        <v>10217.484433374844</v>
      </c>
      <c r="Q569" s="149"/>
      <c r="R569" s="143">
        <v>122</v>
      </c>
      <c r="S569" s="45"/>
      <c r="T569" s="45" t="s">
        <v>98</v>
      </c>
      <c r="U569" s="45" t="s">
        <v>1674</v>
      </c>
      <c r="V569" s="177" t="s">
        <v>2212</v>
      </c>
      <c r="W569" s="183">
        <v>410232</v>
      </c>
      <c r="X569" s="184">
        <f t="shared" si="16"/>
        <v>10217.484433374844</v>
      </c>
      <c r="Y569" s="179">
        <v>6293.374844333749</v>
      </c>
      <c r="Z569" s="76">
        <v>5966.1768368617686</v>
      </c>
      <c r="AA569" s="76">
        <v>7979.0784557907846</v>
      </c>
      <c r="AB569" s="50">
        <v>12920.946450809464</v>
      </c>
      <c r="AC569" s="185">
        <f t="shared" si="17"/>
        <v>3924.1095890410952</v>
      </c>
      <c r="AD569" s="191"/>
      <c r="AE569" s="187" t="e">
        <v>#N/A</v>
      </c>
      <c r="AF569" s="77"/>
      <c r="AH569" s="99"/>
    </row>
    <row r="570" spans="1:34" ht="38.25" customHeight="1" x14ac:dyDescent="0.15">
      <c r="A570" s="92"/>
      <c r="B570" s="62" t="s">
        <v>1003</v>
      </c>
      <c r="C570" s="43">
        <v>565</v>
      </c>
      <c r="D570" s="137" t="s">
        <v>1178</v>
      </c>
      <c r="E570" s="45" t="s">
        <v>137</v>
      </c>
      <c r="F570" s="46" t="s">
        <v>1179</v>
      </c>
      <c r="G570" s="144" t="s">
        <v>122</v>
      </c>
      <c r="H570" s="135">
        <v>1994</v>
      </c>
      <c r="I570" s="146">
        <v>1977</v>
      </c>
      <c r="J570" s="48">
        <v>70.150000000000006</v>
      </c>
      <c r="K570" s="140" t="s">
        <v>96</v>
      </c>
      <c r="L570" s="135">
        <v>1</v>
      </c>
      <c r="M570" s="145"/>
      <c r="N570" s="49" t="s">
        <v>123</v>
      </c>
      <c r="O570" s="142"/>
      <c r="P570" s="50">
        <v>10266.471846044191</v>
      </c>
      <c r="Q570" s="149"/>
      <c r="R570" s="143">
        <v>0</v>
      </c>
      <c r="S570" s="45"/>
      <c r="T570" s="45" t="s">
        <v>98</v>
      </c>
      <c r="U570" s="45" t="s">
        <v>1674</v>
      </c>
      <c r="V570" s="177" t="s">
        <v>2213</v>
      </c>
      <c r="W570" s="183">
        <v>720193</v>
      </c>
      <c r="X570" s="184">
        <f t="shared" si="16"/>
        <v>10266.471846044191</v>
      </c>
      <c r="Y570" s="179">
        <v>8013.2573057733425</v>
      </c>
      <c r="Z570" s="76">
        <v>4372.7670206121174</v>
      </c>
      <c r="AA570" s="76">
        <v>4713.3588382261087</v>
      </c>
      <c r="AB570" s="50">
        <v>3089.0693316677075</v>
      </c>
      <c r="AC570" s="185">
        <f t="shared" si="17"/>
        <v>2253.2145402708484</v>
      </c>
      <c r="AD570" s="191"/>
      <c r="AE570" s="187" t="e">
        <v>#N/A</v>
      </c>
      <c r="AF570" s="77"/>
      <c r="AH570" s="99"/>
    </row>
    <row r="571" spans="1:34" ht="38.25" customHeight="1" x14ac:dyDescent="0.15">
      <c r="A571" s="92"/>
      <c r="B571" s="62" t="s">
        <v>1003</v>
      </c>
      <c r="C571" s="43">
        <v>566</v>
      </c>
      <c r="D571" s="137" t="s">
        <v>1180</v>
      </c>
      <c r="E571" s="45" t="s">
        <v>137</v>
      </c>
      <c r="F571" s="46" t="s">
        <v>1181</v>
      </c>
      <c r="G571" s="144" t="s">
        <v>122</v>
      </c>
      <c r="H571" s="135">
        <v>1979</v>
      </c>
      <c r="I571" s="146">
        <v>1979</v>
      </c>
      <c r="J571" s="48">
        <v>35.32</v>
      </c>
      <c r="K571" s="140" t="s">
        <v>96</v>
      </c>
      <c r="L571" s="135">
        <v>1</v>
      </c>
      <c r="M571" s="145"/>
      <c r="N571" s="49" t="s">
        <v>123</v>
      </c>
      <c r="O571" s="142"/>
      <c r="P571" s="50">
        <v>7952.2933182332954</v>
      </c>
      <c r="Q571" s="149"/>
      <c r="R571" s="143">
        <v>116</v>
      </c>
      <c r="S571" s="45"/>
      <c r="T571" s="45" t="s">
        <v>98</v>
      </c>
      <c r="U571" s="45" t="s">
        <v>1674</v>
      </c>
      <c r="V571" s="177" t="s">
        <v>2214</v>
      </c>
      <c r="W571" s="183">
        <v>280875</v>
      </c>
      <c r="X571" s="184">
        <f t="shared" si="16"/>
        <v>7952.2933182332954</v>
      </c>
      <c r="Y571" s="179">
        <v>8791.0249150622876</v>
      </c>
      <c r="Z571" s="76">
        <v>8243.4881087202721</v>
      </c>
      <c r="AA571" s="76">
        <v>7094.7621744054359</v>
      </c>
      <c r="AB571" s="50">
        <v>17662.061155152889</v>
      </c>
      <c r="AC571" s="185">
        <f t="shared" si="17"/>
        <v>-838.73159682899222</v>
      </c>
      <c r="AD571" s="191"/>
      <c r="AE571" s="187" t="e">
        <v>#N/A</v>
      </c>
      <c r="AF571" s="77"/>
      <c r="AH571" s="99"/>
    </row>
    <row r="572" spans="1:34" ht="38.25" customHeight="1" x14ac:dyDescent="0.15">
      <c r="A572" s="92"/>
      <c r="B572" s="62" t="s">
        <v>1003</v>
      </c>
      <c r="C572" s="43">
        <v>567</v>
      </c>
      <c r="D572" s="137" t="s">
        <v>3166</v>
      </c>
      <c r="E572" s="45" t="s">
        <v>137</v>
      </c>
      <c r="F572" s="46" t="s">
        <v>1182</v>
      </c>
      <c r="G572" s="144" t="s">
        <v>122</v>
      </c>
      <c r="H572" s="135">
        <v>2022</v>
      </c>
      <c r="I572" s="146">
        <v>2022</v>
      </c>
      <c r="J572" s="48">
        <v>100.61</v>
      </c>
      <c r="K572" s="140" t="s">
        <v>96</v>
      </c>
      <c r="L572" s="135">
        <v>1</v>
      </c>
      <c r="M572" s="145"/>
      <c r="N572" s="49" t="s">
        <v>123</v>
      </c>
      <c r="O572" s="142"/>
      <c r="P572" s="50">
        <v>36965.331477984299</v>
      </c>
      <c r="Q572" s="149"/>
      <c r="R572" s="143">
        <v>528.91</v>
      </c>
      <c r="S572" s="45"/>
      <c r="T572" s="45" t="s">
        <v>98</v>
      </c>
      <c r="U572" s="45" t="s">
        <v>1674</v>
      </c>
      <c r="V572" s="177" t="s">
        <v>2296</v>
      </c>
      <c r="W572" s="183">
        <v>3719082</v>
      </c>
      <c r="X572" s="184">
        <f t="shared" si="16"/>
        <v>36965.331477984299</v>
      </c>
      <c r="Y572" s="179"/>
      <c r="Z572" s="76"/>
      <c r="AA572" s="76"/>
      <c r="AB572" s="50"/>
      <c r="AC572" s="185">
        <f t="shared" si="17"/>
        <v>36965.331477984299</v>
      </c>
      <c r="AD572" s="191"/>
      <c r="AE572" s="187"/>
      <c r="AF572" s="77" t="s">
        <v>3167</v>
      </c>
      <c r="AH572" s="99"/>
    </row>
    <row r="573" spans="1:34" ht="38.25" customHeight="1" x14ac:dyDescent="0.15">
      <c r="A573" s="92"/>
      <c r="B573" s="62" t="s">
        <v>1003</v>
      </c>
      <c r="C573" s="43">
        <v>568</v>
      </c>
      <c r="D573" s="137" t="s">
        <v>1183</v>
      </c>
      <c r="E573" s="45" t="s">
        <v>137</v>
      </c>
      <c r="F573" s="46" t="s">
        <v>1184</v>
      </c>
      <c r="G573" s="144" t="s">
        <v>122</v>
      </c>
      <c r="H573" s="135">
        <v>1986</v>
      </c>
      <c r="I573" s="146">
        <v>1986</v>
      </c>
      <c r="J573" s="48">
        <v>41.31</v>
      </c>
      <c r="K573" s="140" t="s">
        <v>96</v>
      </c>
      <c r="L573" s="135">
        <v>1</v>
      </c>
      <c r="M573" s="145"/>
      <c r="N573" s="49" t="s">
        <v>123</v>
      </c>
      <c r="O573" s="142"/>
      <c r="P573" s="50">
        <v>7167.0297748729117</v>
      </c>
      <c r="Q573" s="149"/>
      <c r="R573" s="143">
        <v>0</v>
      </c>
      <c r="S573" s="45"/>
      <c r="T573" s="45" t="s">
        <v>98</v>
      </c>
      <c r="U573" s="45" t="s">
        <v>1674</v>
      </c>
      <c r="V573" s="177" t="s">
        <v>2215</v>
      </c>
      <c r="W573" s="183">
        <v>296070</v>
      </c>
      <c r="X573" s="184">
        <f t="shared" si="16"/>
        <v>7167.0297748729117</v>
      </c>
      <c r="Y573" s="179">
        <v>9368.5548293391421</v>
      </c>
      <c r="Z573" s="76">
        <v>6349.4795449043813</v>
      </c>
      <c r="AA573" s="76">
        <v>4290.4865649963685</v>
      </c>
      <c r="AB573" s="50">
        <v>6193.4156378600819</v>
      </c>
      <c r="AC573" s="185">
        <f t="shared" si="17"/>
        <v>-2201.5250544662304</v>
      </c>
      <c r="AD573" s="191"/>
      <c r="AE573" s="187" t="e">
        <v>#N/A</v>
      </c>
      <c r="AF573" s="77"/>
      <c r="AH573" s="99"/>
    </row>
    <row r="574" spans="1:34" ht="38.25" customHeight="1" x14ac:dyDescent="0.15">
      <c r="A574" s="92"/>
      <c r="B574" s="62" t="s">
        <v>1003</v>
      </c>
      <c r="C574" s="43">
        <v>569</v>
      </c>
      <c r="D574" s="137" t="s">
        <v>1185</v>
      </c>
      <c r="E574" s="45" t="s">
        <v>137</v>
      </c>
      <c r="F574" s="46" t="s">
        <v>1186</v>
      </c>
      <c r="G574" s="144" t="s">
        <v>510</v>
      </c>
      <c r="H574" s="135">
        <v>1970</v>
      </c>
      <c r="I574" s="146">
        <v>1970</v>
      </c>
      <c r="J574" s="48">
        <v>52.5</v>
      </c>
      <c r="K574" s="140" t="s">
        <v>96</v>
      </c>
      <c r="L574" s="135">
        <v>1</v>
      </c>
      <c r="M574" s="145"/>
      <c r="N574" s="49" t="s">
        <v>123</v>
      </c>
      <c r="O574" s="142"/>
      <c r="P574" s="50">
        <v>11453.6</v>
      </c>
      <c r="Q574" s="149"/>
      <c r="R574" s="143">
        <v>0</v>
      </c>
      <c r="S574" s="45"/>
      <c r="T574" s="45" t="s">
        <v>98</v>
      </c>
      <c r="U574" s="45" t="s">
        <v>1674</v>
      </c>
      <c r="V574" s="177" t="s">
        <v>2216</v>
      </c>
      <c r="W574" s="183">
        <v>601314</v>
      </c>
      <c r="X574" s="184">
        <f t="shared" si="16"/>
        <v>11453.6</v>
      </c>
      <c r="Y574" s="179">
        <v>8400.4380952380961</v>
      </c>
      <c r="Z574" s="76">
        <v>5975.4476190476189</v>
      </c>
      <c r="AA574" s="76">
        <v>6466.1904761904761</v>
      </c>
      <c r="AB574" s="50">
        <v>2841.3714285714286</v>
      </c>
      <c r="AC574" s="185">
        <f t="shared" si="17"/>
        <v>3053.1619047619042</v>
      </c>
      <c r="AD574" s="191"/>
      <c r="AE574" s="187" t="e">
        <v>#N/A</v>
      </c>
      <c r="AF574" s="77"/>
      <c r="AH574" s="99"/>
    </row>
    <row r="575" spans="1:34" ht="38.25" customHeight="1" x14ac:dyDescent="0.15">
      <c r="A575" s="92"/>
      <c r="B575" s="62" t="s">
        <v>1003</v>
      </c>
      <c r="C575" s="43">
        <v>570</v>
      </c>
      <c r="D575" s="137" t="s">
        <v>3410</v>
      </c>
      <c r="E575" s="45" t="s">
        <v>137</v>
      </c>
      <c r="F575" s="46" t="s">
        <v>1187</v>
      </c>
      <c r="G575" s="144" t="s">
        <v>122</v>
      </c>
      <c r="H575" s="135">
        <v>1983</v>
      </c>
      <c r="I575" s="146">
        <v>1983</v>
      </c>
      <c r="J575" s="48">
        <v>48.42</v>
      </c>
      <c r="K575" s="140" t="s">
        <v>96</v>
      </c>
      <c r="L575" s="135">
        <v>1</v>
      </c>
      <c r="M575" s="145"/>
      <c r="N575" s="49" t="s">
        <v>123</v>
      </c>
      <c r="O575" s="142"/>
      <c r="P575" s="50">
        <v>7893.3705080545224</v>
      </c>
      <c r="Q575" s="149"/>
      <c r="R575" s="143">
        <v>171.26999999999998</v>
      </c>
      <c r="S575" s="45"/>
      <c r="T575" s="45" t="s">
        <v>98</v>
      </c>
      <c r="U575" s="45" t="s">
        <v>1674</v>
      </c>
      <c r="V575" s="177" t="s">
        <v>2217</v>
      </c>
      <c r="W575" s="183">
        <v>382197</v>
      </c>
      <c r="X575" s="184">
        <f t="shared" si="16"/>
        <v>7893.3705080545224</v>
      </c>
      <c r="Y575" s="179">
        <v>5371.3548120611313</v>
      </c>
      <c r="Z575" s="76">
        <v>5135.9562164394874</v>
      </c>
      <c r="AA575" s="76">
        <v>6324.2874845105325</v>
      </c>
      <c r="AB575" s="50">
        <v>3601.9000413052458</v>
      </c>
      <c r="AC575" s="185">
        <f t="shared" si="17"/>
        <v>2522.0156959933911</v>
      </c>
      <c r="AD575" s="191"/>
      <c r="AE575" s="187" t="e">
        <v>#N/A</v>
      </c>
      <c r="AF575" s="77"/>
      <c r="AH575" s="99"/>
    </row>
    <row r="576" spans="1:34" ht="38.25" customHeight="1" x14ac:dyDescent="0.15">
      <c r="A576" s="92"/>
      <c r="B576" s="62" t="s">
        <v>1003</v>
      </c>
      <c r="C576" s="43">
        <v>571</v>
      </c>
      <c r="D576" s="137" t="s">
        <v>1188</v>
      </c>
      <c r="E576" s="45" t="s">
        <v>137</v>
      </c>
      <c r="F576" s="46" t="s">
        <v>1189</v>
      </c>
      <c r="G576" s="144" t="s">
        <v>122</v>
      </c>
      <c r="H576" s="135">
        <v>1993</v>
      </c>
      <c r="I576" s="146">
        <v>1993</v>
      </c>
      <c r="J576" s="48">
        <v>48.03</v>
      </c>
      <c r="K576" s="140" t="s">
        <v>96</v>
      </c>
      <c r="L576" s="135">
        <v>1</v>
      </c>
      <c r="M576" s="145"/>
      <c r="N576" s="49" t="s">
        <v>123</v>
      </c>
      <c r="O576" s="142"/>
      <c r="P576" s="50">
        <v>8569.9354570060368</v>
      </c>
      <c r="Q576" s="149"/>
      <c r="R576" s="143">
        <v>154</v>
      </c>
      <c r="S576" s="45"/>
      <c r="T576" s="45" t="s">
        <v>98</v>
      </c>
      <c r="U576" s="45" t="s">
        <v>1674</v>
      </c>
      <c r="V576" s="177" t="s">
        <v>2218</v>
      </c>
      <c r="W576" s="183">
        <v>411614</v>
      </c>
      <c r="X576" s="184">
        <f t="shared" si="16"/>
        <v>8569.9354570060368</v>
      </c>
      <c r="Y576" s="179">
        <v>6365.5423693524881</v>
      </c>
      <c r="Z576" s="76">
        <v>5780.5954611701018</v>
      </c>
      <c r="AA576" s="76">
        <v>5638.8090776597955</v>
      </c>
      <c r="AB576" s="50">
        <v>2523.8184468040808</v>
      </c>
      <c r="AC576" s="185">
        <f t="shared" si="17"/>
        <v>2204.3930876535487</v>
      </c>
      <c r="AD576" s="191"/>
      <c r="AE576" s="187" t="e">
        <v>#N/A</v>
      </c>
      <c r="AF576" s="77"/>
      <c r="AH576" s="99"/>
    </row>
    <row r="577" spans="1:34" ht="38.25" customHeight="1" x14ac:dyDescent="0.15">
      <c r="A577" s="92"/>
      <c r="B577" s="62" t="s">
        <v>1003</v>
      </c>
      <c r="C577" s="43">
        <v>572</v>
      </c>
      <c r="D577" s="137" t="s">
        <v>1190</v>
      </c>
      <c r="E577" s="45" t="s">
        <v>137</v>
      </c>
      <c r="F577" s="46" t="s">
        <v>1191</v>
      </c>
      <c r="G577" s="144" t="s">
        <v>122</v>
      </c>
      <c r="H577" s="135">
        <v>1988</v>
      </c>
      <c r="I577" s="146">
        <v>1988</v>
      </c>
      <c r="J577" s="48">
        <v>130</v>
      </c>
      <c r="K577" s="140" t="s">
        <v>96</v>
      </c>
      <c r="L577" s="135">
        <v>2</v>
      </c>
      <c r="M577" s="145"/>
      <c r="N577" s="49" t="s">
        <v>123</v>
      </c>
      <c r="O577" s="142"/>
      <c r="P577" s="50">
        <v>7426.0307692307688</v>
      </c>
      <c r="Q577" s="149"/>
      <c r="R577" s="143">
        <v>260.54000000000002</v>
      </c>
      <c r="S577" s="45"/>
      <c r="T577" s="45" t="s">
        <v>98</v>
      </c>
      <c r="U577" s="45" t="s">
        <v>1674</v>
      </c>
      <c r="V577" s="177" t="s">
        <v>2219</v>
      </c>
      <c r="W577" s="183">
        <v>965384</v>
      </c>
      <c r="X577" s="184">
        <f t="shared" si="16"/>
        <v>7426.0307692307688</v>
      </c>
      <c r="Y577" s="179">
        <v>7166.4153846153849</v>
      </c>
      <c r="Z577" s="76">
        <v>5492.9769230769234</v>
      </c>
      <c r="AA577" s="76">
        <v>4034.4538461538464</v>
      </c>
      <c r="AB577" s="50">
        <v>3012.0615384615385</v>
      </c>
      <c r="AC577" s="185">
        <f t="shared" si="17"/>
        <v>259.61538461538385</v>
      </c>
      <c r="AD577" s="191"/>
      <c r="AE577" s="187" t="e">
        <v>#N/A</v>
      </c>
      <c r="AF577" s="77"/>
      <c r="AH577" s="99"/>
    </row>
    <row r="578" spans="1:34" ht="38.25" customHeight="1" x14ac:dyDescent="0.15">
      <c r="A578" s="92"/>
      <c r="B578" s="62" t="s">
        <v>1003</v>
      </c>
      <c r="C578" s="43">
        <v>573</v>
      </c>
      <c r="D578" s="137" t="s">
        <v>1192</v>
      </c>
      <c r="E578" s="45" t="s">
        <v>137</v>
      </c>
      <c r="F578" s="46" t="s">
        <v>1193</v>
      </c>
      <c r="G578" s="144" t="s">
        <v>510</v>
      </c>
      <c r="H578" s="135">
        <v>1972</v>
      </c>
      <c r="I578" s="146">
        <v>1972</v>
      </c>
      <c r="J578" s="48">
        <v>15.78</v>
      </c>
      <c r="K578" s="140" t="s">
        <v>96</v>
      </c>
      <c r="L578" s="135">
        <v>1</v>
      </c>
      <c r="M578" s="145"/>
      <c r="N578" s="49" t="s">
        <v>123</v>
      </c>
      <c r="O578" s="142"/>
      <c r="P578" s="50">
        <v>8584.6641318124202</v>
      </c>
      <c r="Q578" s="149"/>
      <c r="R578" s="143">
        <v>0</v>
      </c>
      <c r="S578" s="45"/>
      <c r="T578" s="45" t="s">
        <v>98</v>
      </c>
      <c r="U578" s="45" t="s">
        <v>1674</v>
      </c>
      <c r="V578" s="177" t="s">
        <v>2220</v>
      </c>
      <c r="W578" s="183">
        <v>135466</v>
      </c>
      <c r="X578" s="184">
        <f t="shared" si="16"/>
        <v>8584.6641318124202</v>
      </c>
      <c r="Y578" s="179">
        <v>12319.328263624842</v>
      </c>
      <c r="Z578" s="76">
        <v>10154.562737642585</v>
      </c>
      <c r="AA578" s="76">
        <v>5694.2965779467686</v>
      </c>
      <c r="AB578" s="50">
        <v>8220.8491761723708</v>
      </c>
      <c r="AC578" s="185">
        <f t="shared" si="17"/>
        <v>-3734.6641318124221</v>
      </c>
      <c r="AD578" s="191"/>
      <c r="AE578" s="187" t="e">
        <v>#N/A</v>
      </c>
      <c r="AF578" s="77"/>
      <c r="AH578" s="99"/>
    </row>
    <row r="579" spans="1:34" ht="38.25" customHeight="1" x14ac:dyDescent="0.15">
      <c r="A579" s="92"/>
      <c r="B579" s="62" t="s">
        <v>1003</v>
      </c>
      <c r="C579" s="43">
        <v>574</v>
      </c>
      <c r="D579" s="137" t="s">
        <v>1194</v>
      </c>
      <c r="E579" s="45" t="s">
        <v>137</v>
      </c>
      <c r="F579" s="46" t="s">
        <v>1195</v>
      </c>
      <c r="G579" s="144" t="s">
        <v>122</v>
      </c>
      <c r="H579" s="135">
        <v>1992</v>
      </c>
      <c r="I579" s="146">
        <v>1992</v>
      </c>
      <c r="J579" s="48">
        <v>19.87</v>
      </c>
      <c r="K579" s="140" t="s">
        <v>96</v>
      </c>
      <c r="L579" s="135">
        <v>1</v>
      </c>
      <c r="M579" s="145"/>
      <c r="N579" s="49" t="s">
        <v>123</v>
      </c>
      <c r="O579" s="142"/>
      <c r="P579" s="50">
        <v>13025.012581781579</v>
      </c>
      <c r="Q579" s="149"/>
      <c r="R579" s="143">
        <v>104.97</v>
      </c>
      <c r="S579" s="45"/>
      <c r="T579" s="45" t="s">
        <v>98</v>
      </c>
      <c r="U579" s="45" t="s">
        <v>1674</v>
      </c>
      <c r="V579" s="177" t="s">
        <v>2221</v>
      </c>
      <c r="W579" s="183">
        <v>258807</v>
      </c>
      <c r="X579" s="184">
        <f t="shared" si="16"/>
        <v>13025.012581781579</v>
      </c>
      <c r="Y579" s="179">
        <v>15755.057876195269</v>
      </c>
      <c r="Z579" s="76">
        <v>9529.1897332662302</v>
      </c>
      <c r="AA579" s="76">
        <v>17936.134876698539</v>
      </c>
      <c r="AB579" s="50">
        <v>4879.5168595873174</v>
      </c>
      <c r="AC579" s="185">
        <f t="shared" si="17"/>
        <v>-2730.0452944136905</v>
      </c>
      <c r="AD579" s="191"/>
      <c r="AE579" s="187" t="e">
        <v>#N/A</v>
      </c>
      <c r="AF579" s="77"/>
      <c r="AH579" s="99"/>
    </row>
    <row r="580" spans="1:34" ht="38.25" customHeight="1" x14ac:dyDescent="0.15">
      <c r="A580" s="92"/>
      <c r="B580" s="62" t="s">
        <v>1003</v>
      </c>
      <c r="C580" s="43">
        <v>575</v>
      </c>
      <c r="D580" s="137" t="s">
        <v>1196</v>
      </c>
      <c r="E580" s="45" t="s">
        <v>137</v>
      </c>
      <c r="F580" s="46" t="s">
        <v>1197</v>
      </c>
      <c r="G580" s="144" t="s">
        <v>122</v>
      </c>
      <c r="H580" s="135">
        <v>1989</v>
      </c>
      <c r="I580" s="146">
        <v>1989</v>
      </c>
      <c r="J580" s="48">
        <v>105.99</v>
      </c>
      <c r="K580" s="140" t="s">
        <v>96</v>
      </c>
      <c r="L580" s="135">
        <v>1</v>
      </c>
      <c r="M580" s="145"/>
      <c r="N580" s="49" t="s">
        <v>123</v>
      </c>
      <c r="O580" s="142"/>
      <c r="P580" s="50">
        <v>7243.8909331068971</v>
      </c>
      <c r="Q580" s="149"/>
      <c r="R580" s="143">
        <v>0</v>
      </c>
      <c r="S580" s="45"/>
      <c r="T580" s="45" t="s">
        <v>98</v>
      </c>
      <c r="U580" s="45" t="s">
        <v>1674</v>
      </c>
      <c r="V580" s="177" t="s">
        <v>2222</v>
      </c>
      <c r="W580" s="183">
        <v>767780</v>
      </c>
      <c r="X580" s="184">
        <f t="shared" si="16"/>
        <v>7243.8909331068971</v>
      </c>
      <c r="Y580" s="179">
        <v>5966.6383621096329</v>
      </c>
      <c r="Z580" s="76">
        <v>4038.3998490423628</v>
      </c>
      <c r="AA580" s="76">
        <v>4053.5239173506939</v>
      </c>
      <c r="AB580" s="50">
        <v>2328.4366449665063</v>
      </c>
      <c r="AC580" s="185">
        <f t="shared" si="17"/>
        <v>1277.2525709972642</v>
      </c>
      <c r="AD580" s="191"/>
      <c r="AE580" s="187" t="e">
        <v>#N/A</v>
      </c>
      <c r="AF580" s="77"/>
      <c r="AH580" s="99"/>
    </row>
    <row r="581" spans="1:34" ht="38.25" customHeight="1" x14ac:dyDescent="0.15">
      <c r="A581" s="92"/>
      <c r="B581" s="62" t="s">
        <v>1003</v>
      </c>
      <c r="C581" s="43">
        <v>576</v>
      </c>
      <c r="D581" s="137" t="s">
        <v>1198</v>
      </c>
      <c r="E581" s="45" t="s">
        <v>137</v>
      </c>
      <c r="F581" s="46" t="s">
        <v>1199</v>
      </c>
      <c r="G581" s="144" t="s">
        <v>122</v>
      </c>
      <c r="H581" s="135">
        <v>1989</v>
      </c>
      <c r="I581" s="146">
        <v>1989</v>
      </c>
      <c r="J581" s="48">
        <v>52.58</v>
      </c>
      <c r="K581" s="140" t="s">
        <v>96</v>
      </c>
      <c r="L581" s="135">
        <v>1</v>
      </c>
      <c r="M581" s="145"/>
      <c r="N581" s="49" t="s">
        <v>123</v>
      </c>
      <c r="O581" s="142"/>
      <c r="P581" s="50">
        <v>7439.5587675922407</v>
      </c>
      <c r="Q581" s="149"/>
      <c r="R581" s="143">
        <v>0</v>
      </c>
      <c r="S581" s="45"/>
      <c r="T581" s="45" t="s">
        <v>98</v>
      </c>
      <c r="U581" s="45" t="s">
        <v>1674</v>
      </c>
      <c r="V581" s="177" t="s">
        <v>2223</v>
      </c>
      <c r="W581" s="183">
        <v>391172</v>
      </c>
      <c r="X581" s="184">
        <f t="shared" si="16"/>
        <v>7439.5587675922407</v>
      </c>
      <c r="Y581" s="179">
        <v>7562.4381894256376</v>
      </c>
      <c r="Z581" s="76">
        <v>6371.4530239634842</v>
      </c>
      <c r="AA581" s="76">
        <v>4047.2613160897681</v>
      </c>
      <c r="AB581" s="50">
        <v>4799.2772917459115</v>
      </c>
      <c r="AC581" s="185">
        <f t="shared" si="17"/>
        <v>-122.87942183339692</v>
      </c>
      <c r="AD581" s="191"/>
      <c r="AE581" s="187" t="e">
        <v>#N/A</v>
      </c>
      <c r="AF581" s="77"/>
      <c r="AH581" s="99"/>
    </row>
    <row r="582" spans="1:34" ht="38.25" customHeight="1" x14ac:dyDescent="0.15">
      <c r="A582" s="92"/>
      <c r="B582" s="62" t="s">
        <v>1003</v>
      </c>
      <c r="C582" s="43">
        <v>577</v>
      </c>
      <c r="D582" s="137" t="s">
        <v>1200</v>
      </c>
      <c r="E582" s="45" t="s">
        <v>137</v>
      </c>
      <c r="F582" s="46" t="s">
        <v>1201</v>
      </c>
      <c r="G582" s="144" t="s">
        <v>510</v>
      </c>
      <c r="H582" s="135">
        <v>1973</v>
      </c>
      <c r="I582" s="146">
        <v>1973</v>
      </c>
      <c r="J582" s="48">
        <v>73.66</v>
      </c>
      <c r="K582" s="140" t="s">
        <v>96</v>
      </c>
      <c r="L582" s="135">
        <v>1</v>
      </c>
      <c r="M582" s="145"/>
      <c r="N582" s="49" t="s">
        <v>123</v>
      </c>
      <c r="O582" s="142"/>
      <c r="P582" s="50">
        <v>9887.7409720336691</v>
      </c>
      <c r="Q582" s="149"/>
      <c r="R582" s="143">
        <v>766</v>
      </c>
      <c r="S582" s="45"/>
      <c r="T582" s="45" t="s">
        <v>98</v>
      </c>
      <c r="U582" s="45" t="s">
        <v>1674</v>
      </c>
      <c r="V582" s="177" t="s">
        <v>2224</v>
      </c>
      <c r="W582" s="183">
        <v>728331</v>
      </c>
      <c r="X582" s="184">
        <f t="shared" si="16"/>
        <v>9887.7409720336691</v>
      </c>
      <c r="Y582" s="179">
        <v>7846.8503937007881</v>
      </c>
      <c r="Z582" s="76">
        <v>6471.8436057561776</v>
      </c>
      <c r="AA582" s="76">
        <v>6208.3627477599784</v>
      </c>
      <c r="AB582" s="50">
        <v>6407.7382568558241</v>
      </c>
      <c r="AC582" s="185">
        <f t="shared" si="17"/>
        <v>2040.890578332881</v>
      </c>
      <c r="AD582" s="191"/>
      <c r="AE582" s="187" t="e">
        <v>#N/A</v>
      </c>
      <c r="AF582" s="77"/>
      <c r="AH582" s="99"/>
    </row>
    <row r="583" spans="1:34" ht="38.25" customHeight="1" x14ac:dyDescent="0.15">
      <c r="A583" s="92"/>
      <c r="B583" s="62" t="s">
        <v>1003</v>
      </c>
      <c r="C583" s="43">
        <v>578</v>
      </c>
      <c r="D583" s="137" t="s">
        <v>1202</v>
      </c>
      <c r="E583" s="45" t="s">
        <v>137</v>
      </c>
      <c r="F583" s="46" t="s">
        <v>1203</v>
      </c>
      <c r="G583" s="144" t="s">
        <v>122</v>
      </c>
      <c r="H583" s="135">
        <v>1988</v>
      </c>
      <c r="I583" s="146">
        <v>1988</v>
      </c>
      <c r="J583" s="48">
        <v>55.08</v>
      </c>
      <c r="K583" s="140" t="s">
        <v>96</v>
      </c>
      <c r="L583" s="135">
        <v>1</v>
      </c>
      <c r="M583" s="145"/>
      <c r="N583" s="49" t="s">
        <v>123</v>
      </c>
      <c r="O583" s="142"/>
      <c r="P583" s="50">
        <v>8890.1960784313724</v>
      </c>
      <c r="Q583" s="149"/>
      <c r="R583" s="143">
        <v>0</v>
      </c>
      <c r="S583" s="45"/>
      <c r="T583" s="45" t="s">
        <v>98</v>
      </c>
      <c r="U583" s="45" t="s">
        <v>1674</v>
      </c>
      <c r="V583" s="177" t="s">
        <v>2225</v>
      </c>
      <c r="W583" s="183">
        <v>489672</v>
      </c>
      <c r="X583" s="184">
        <f t="shared" ref="X583:X646" si="18">W583/J583</f>
        <v>8890.1960784313724</v>
      </c>
      <c r="Y583" s="179">
        <v>6592.3928830791574</v>
      </c>
      <c r="Z583" s="76">
        <v>4039.1975308641977</v>
      </c>
      <c r="AA583" s="76">
        <v>5750.3267973856209</v>
      </c>
      <c r="AB583" s="50">
        <v>2436.0929557007989</v>
      </c>
      <c r="AC583" s="185">
        <f t="shared" ref="AC583:AC646" si="19">P583-Y583</f>
        <v>2297.803195352215</v>
      </c>
      <c r="AD583" s="191"/>
      <c r="AE583" s="187" t="e">
        <v>#N/A</v>
      </c>
      <c r="AF583" s="77"/>
      <c r="AH583" s="99"/>
    </row>
    <row r="584" spans="1:34" ht="38.25" customHeight="1" x14ac:dyDescent="0.15">
      <c r="A584" s="92"/>
      <c r="B584" s="62" t="s">
        <v>1003</v>
      </c>
      <c r="C584" s="43">
        <v>579</v>
      </c>
      <c r="D584" s="137" t="s">
        <v>1204</v>
      </c>
      <c r="E584" s="45" t="s">
        <v>137</v>
      </c>
      <c r="F584" s="46" t="s">
        <v>1205</v>
      </c>
      <c r="G584" s="144" t="s">
        <v>122</v>
      </c>
      <c r="H584" s="135">
        <v>1985</v>
      </c>
      <c r="I584" s="146">
        <v>1985</v>
      </c>
      <c r="J584" s="48">
        <v>42.23</v>
      </c>
      <c r="K584" s="140" t="s">
        <v>96</v>
      </c>
      <c r="L584" s="135">
        <v>1</v>
      </c>
      <c r="M584" s="145"/>
      <c r="N584" s="49" t="s">
        <v>123</v>
      </c>
      <c r="O584" s="142"/>
      <c r="P584" s="50">
        <v>10877.219985792091</v>
      </c>
      <c r="Q584" s="149"/>
      <c r="R584" s="143">
        <v>59</v>
      </c>
      <c r="S584" s="45"/>
      <c r="T584" s="45" t="s">
        <v>98</v>
      </c>
      <c r="U584" s="45" t="s">
        <v>1674</v>
      </c>
      <c r="V584" s="177" t="s">
        <v>2226</v>
      </c>
      <c r="W584" s="183">
        <v>459345</v>
      </c>
      <c r="X584" s="184">
        <f t="shared" si="18"/>
        <v>10877.219985792091</v>
      </c>
      <c r="Y584" s="179">
        <v>6703.9071749940804</v>
      </c>
      <c r="Z584" s="76">
        <v>4534.9040966137818</v>
      </c>
      <c r="AA584" s="76">
        <v>6058.4418659720586</v>
      </c>
      <c r="AB584" s="50">
        <v>3852.4508643144686</v>
      </c>
      <c r="AC584" s="185">
        <f t="shared" si="19"/>
        <v>4173.312810798011</v>
      </c>
      <c r="AD584" s="191"/>
      <c r="AE584" s="187" t="e">
        <v>#N/A</v>
      </c>
      <c r="AF584" s="77"/>
      <c r="AH584" s="99"/>
    </row>
    <row r="585" spans="1:34" ht="38.25" customHeight="1" x14ac:dyDescent="0.15">
      <c r="A585" s="92"/>
      <c r="B585" s="62" t="s">
        <v>1003</v>
      </c>
      <c r="C585" s="43">
        <v>580</v>
      </c>
      <c r="D585" s="137" t="s">
        <v>1206</v>
      </c>
      <c r="E585" s="45" t="s">
        <v>137</v>
      </c>
      <c r="F585" s="46" t="s">
        <v>1207</v>
      </c>
      <c r="G585" s="144" t="s">
        <v>122</v>
      </c>
      <c r="H585" s="135">
        <v>1980</v>
      </c>
      <c r="I585" s="146">
        <v>1980</v>
      </c>
      <c r="J585" s="48">
        <v>33.1</v>
      </c>
      <c r="K585" s="140" t="s">
        <v>96</v>
      </c>
      <c r="L585" s="135">
        <v>1</v>
      </c>
      <c r="M585" s="145"/>
      <c r="N585" s="49" t="s">
        <v>123</v>
      </c>
      <c r="O585" s="142"/>
      <c r="P585" s="50">
        <v>13423.172205438066</v>
      </c>
      <c r="Q585" s="149"/>
      <c r="R585" s="143">
        <v>0</v>
      </c>
      <c r="S585" s="45"/>
      <c r="T585" s="45" t="s">
        <v>98</v>
      </c>
      <c r="U585" s="45" t="s">
        <v>1674</v>
      </c>
      <c r="V585" s="177" t="s">
        <v>2227</v>
      </c>
      <c r="W585" s="183">
        <v>444307</v>
      </c>
      <c r="X585" s="184">
        <f t="shared" si="18"/>
        <v>13423.172205438066</v>
      </c>
      <c r="Y585" s="179">
        <v>7382.2658610271901</v>
      </c>
      <c r="Z585" s="76">
        <v>4544.8640483383688</v>
      </c>
      <c r="AA585" s="76">
        <v>7667.4320241691839</v>
      </c>
      <c r="AB585" s="50">
        <v>2887.1601208459215</v>
      </c>
      <c r="AC585" s="185">
        <f t="shared" si="19"/>
        <v>6040.906344410876</v>
      </c>
      <c r="AD585" s="191"/>
      <c r="AE585" s="187" t="e">
        <v>#N/A</v>
      </c>
      <c r="AF585" s="77"/>
      <c r="AH585" s="99"/>
    </row>
    <row r="586" spans="1:34" ht="38.25" customHeight="1" x14ac:dyDescent="0.15">
      <c r="A586" s="92"/>
      <c r="B586" s="62" t="s">
        <v>1003</v>
      </c>
      <c r="C586" s="43">
        <v>581</v>
      </c>
      <c r="D586" s="137" t="s">
        <v>2480</v>
      </c>
      <c r="E586" s="45" t="s">
        <v>160</v>
      </c>
      <c r="F586" s="46" t="s">
        <v>161</v>
      </c>
      <c r="G586" s="144" t="s">
        <v>122</v>
      </c>
      <c r="H586" s="135">
        <v>1997</v>
      </c>
      <c r="I586" s="139">
        <v>1997</v>
      </c>
      <c r="J586" s="48">
        <v>65</v>
      </c>
      <c r="K586" s="140" t="s">
        <v>96</v>
      </c>
      <c r="L586" s="135">
        <v>1</v>
      </c>
      <c r="M586" s="145"/>
      <c r="N586" s="49" t="s">
        <v>123</v>
      </c>
      <c r="O586" s="142" t="s">
        <v>97</v>
      </c>
      <c r="P586" s="50">
        <v>8365.4769230769234</v>
      </c>
      <c r="Q586" s="149"/>
      <c r="R586" s="143"/>
      <c r="S586" s="45" t="s">
        <v>2492</v>
      </c>
      <c r="T586" s="45" t="s">
        <v>1208</v>
      </c>
      <c r="U586" s="45" t="s">
        <v>1674</v>
      </c>
      <c r="V586" s="177" t="s">
        <v>2228</v>
      </c>
      <c r="W586" s="183">
        <v>543756</v>
      </c>
      <c r="X586" s="184">
        <f t="shared" si="18"/>
        <v>8365.4769230769234</v>
      </c>
      <c r="Y586" s="179">
        <v>7248.2461538461539</v>
      </c>
      <c r="Z586" s="76">
        <v>5171.8923076923074</v>
      </c>
      <c r="AA586" s="76">
        <v>13626.415384615384</v>
      </c>
      <c r="AB586" s="50">
        <v>13196.892307692307</v>
      </c>
      <c r="AC586" s="185">
        <f t="shared" si="19"/>
        <v>1117.2307692307695</v>
      </c>
      <c r="AD586" s="191"/>
      <c r="AE586" s="187" t="e">
        <v>#N/A</v>
      </c>
      <c r="AF586" s="77"/>
      <c r="AH586" s="99"/>
    </row>
    <row r="587" spans="1:34" ht="38.25" customHeight="1" x14ac:dyDescent="0.15">
      <c r="A587" s="92"/>
      <c r="B587" s="62" t="s">
        <v>1003</v>
      </c>
      <c r="C587" s="43">
        <v>582</v>
      </c>
      <c r="D587" s="137" t="s">
        <v>1209</v>
      </c>
      <c r="E587" s="45" t="s">
        <v>160</v>
      </c>
      <c r="F587" s="46" t="s">
        <v>1210</v>
      </c>
      <c r="G587" s="144" t="s">
        <v>122</v>
      </c>
      <c r="H587" s="135">
        <v>1988</v>
      </c>
      <c r="I587" s="146">
        <v>1988</v>
      </c>
      <c r="J587" s="48">
        <v>42.23</v>
      </c>
      <c r="K587" s="140" t="s">
        <v>96</v>
      </c>
      <c r="L587" s="135">
        <v>1</v>
      </c>
      <c r="M587" s="145"/>
      <c r="N587" s="49" t="s">
        <v>123</v>
      </c>
      <c r="O587" s="142"/>
      <c r="P587" s="50">
        <v>9327.2081458678676</v>
      </c>
      <c r="Q587" s="149"/>
      <c r="R587" s="143">
        <v>141.35</v>
      </c>
      <c r="S587" s="45"/>
      <c r="T587" s="45" t="s">
        <v>98</v>
      </c>
      <c r="U587" s="45" t="s">
        <v>1674</v>
      </c>
      <c r="V587" s="177" t="s">
        <v>2229</v>
      </c>
      <c r="W587" s="183">
        <v>393888</v>
      </c>
      <c r="X587" s="184">
        <f t="shared" si="18"/>
        <v>9327.2081458678676</v>
      </c>
      <c r="Y587" s="179">
        <v>6426.1188728392144</v>
      </c>
      <c r="Z587" s="76">
        <v>5576.6990291262136</v>
      </c>
      <c r="AA587" s="76">
        <v>6577.7172626095198</v>
      </c>
      <c r="AB587" s="50">
        <v>3866.8245323229935</v>
      </c>
      <c r="AC587" s="185">
        <f t="shared" si="19"/>
        <v>2901.0892730286532</v>
      </c>
      <c r="AD587" s="191"/>
      <c r="AE587" s="187" t="e">
        <v>#N/A</v>
      </c>
      <c r="AF587" s="77"/>
      <c r="AH587" s="99"/>
    </row>
    <row r="588" spans="1:34" ht="38.25" customHeight="1" x14ac:dyDescent="0.15">
      <c r="A588" s="92"/>
      <c r="B588" s="62" t="s">
        <v>1003</v>
      </c>
      <c r="C588" s="43">
        <v>583</v>
      </c>
      <c r="D588" s="137" t="s">
        <v>1211</v>
      </c>
      <c r="E588" s="45" t="s">
        <v>160</v>
      </c>
      <c r="F588" s="46" t="s">
        <v>1212</v>
      </c>
      <c r="G588" s="144" t="s">
        <v>122</v>
      </c>
      <c r="H588" s="135">
        <v>1988</v>
      </c>
      <c r="I588" s="146">
        <v>1988</v>
      </c>
      <c r="J588" s="48">
        <v>42.23</v>
      </c>
      <c r="K588" s="140" t="s">
        <v>96</v>
      </c>
      <c r="L588" s="135">
        <v>1</v>
      </c>
      <c r="M588" s="145"/>
      <c r="N588" s="49" t="s">
        <v>123</v>
      </c>
      <c r="O588" s="142"/>
      <c r="P588" s="50">
        <v>7521.9985792090938</v>
      </c>
      <c r="Q588" s="149"/>
      <c r="R588" s="143">
        <v>0</v>
      </c>
      <c r="S588" s="45"/>
      <c r="T588" s="45" t="s">
        <v>98</v>
      </c>
      <c r="U588" s="45" t="s">
        <v>1674</v>
      </c>
      <c r="V588" s="177" t="s">
        <v>2230</v>
      </c>
      <c r="W588" s="183">
        <v>317654</v>
      </c>
      <c r="X588" s="184">
        <f t="shared" si="18"/>
        <v>7521.9985792090938</v>
      </c>
      <c r="Y588" s="179">
        <v>9822.1406582997879</v>
      </c>
      <c r="Z588" s="76">
        <v>8364.0066303575659</v>
      </c>
      <c r="AA588" s="76">
        <v>5027.9185413213363</v>
      </c>
      <c r="AB588" s="50">
        <v>7621.8328202699504</v>
      </c>
      <c r="AC588" s="185">
        <f t="shared" si="19"/>
        <v>-2300.1420790906941</v>
      </c>
      <c r="AD588" s="191"/>
      <c r="AE588" s="187" t="e">
        <v>#N/A</v>
      </c>
      <c r="AF588" s="77"/>
      <c r="AH588" s="99"/>
    </row>
    <row r="589" spans="1:34" ht="38.25" customHeight="1" x14ac:dyDescent="0.15">
      <c r="A589" s="92"/>
      <c r="B589" s="62" t="s">
        <v>1003</v>
      </c>
      <c r="C589" s="43">
        <v>584</v>
      </c>
      <c r="D589" s="137" t="s">
        <v>1213</v>
      </c>
      <c r="E589" s="45" t="s">
        <v>160</v>
      </c>
      <c r="F589" s="46" t="s">
        <v>1214</v>
      </c>
      <c r="G589" s="144" t="s">
        <v>98</v>
      </c>
      <c r="H589" s="135" t="s">
        <v>98</v>
      </c>
      <c r="I589" s="146" t="s">
        <v>98</v>
      </c>
      <c r="J589" s="48"/>
      <c r="K589" s="140" t="s">
        <v>96</v>
      </c>
      <c r="L589" s="135" t="s">
        <v>98</v>
      </c>
      <c r="M589" s="150"/>
      <c r="N589" s="49" t="s">
        <v>123</v>
      </c>
      <c r="O589" s="151"/>
      <c r="P589" s="50"/>
      <c r="Q589" s="149"/>
      <c r="R589" s="143">
        <v>0</v>
      </c>
      <c r="S589" s="45"/>
      <c r="T589" s="45"/>
      <c r="U589" s="45" t="s">
        <v>1674</v>
      </c>
      <c r="V589" s="177" t="s">
        <v>2231</v>
      </c>
      <c r="W589" s="183">
        <v>201789</v>
      </c>
      <c r="X589" s="184"/>
      <c r="Y589" s="179"/>
      <c r="Z589" s="76" t="e">
        <v>#DIV/0!</v>
      </c>
      <c r="AA589" s="76" t="e">
        <v>#DIV/0!</v>
      </c>
      <c r="AB589" s="50" t="e">
        <v>#DIV/0!</v>
      </c>
      <c r="AC589" s="185">
        <f t="shared" si="19"/>
        <v>0</v>
      </c>
      <c r="AD589" s="191"/>
      <c r="AE589" s="187" t="e">
        <v>#N/A</v>
      </c>
      <c r="AF589" s="77"/>
      <c r="AG589" s="81" t="s">
        <v>2438</v>
      </c>
      <c r="AH589" s="99"/>
    </row>
    <row r="590" spans="1:34" ht="38.25" customHeight="1" x14ac:dyDescent="0.15">
      <c r="A590" s="92"/>
      <c r="B590" s="62" t="s">
        <v>1003</v>
      </c>
      <c r="C590" s="43">
        <v>585</v>
      </c>
      <c r="D590" s="137" t="s">
        <v>1215</v>
      </c>
      <c r="E590" s="45" t="s">
        <v>160</v>
      </c>
      <c r="F590" s="46" t="s">
        <v>1216</v>
      </c>
      <c r="G590" s="144" t="s">
        <v>122</v>
      </c>
      <c r="H590" s="135">
        <v>1984</v>
      </c>
      <c r="I590" s="146">
        <v>1984</v>
      </c>
      <c r="J590" s="48">
        <v>42.02</v>
      </c>
      <c r="K590" s="140" t="s">
        <v>96</v>
      </c>
      <c r="L590" s="135">
        <v>1</v>
      </c>
      <c r="M590" s="145"/>
      <c r="N590" s="49" t="s">
        <v>123</v>
      </c>
      <c r="O590" s="142"/>
      <c r="P590" s="50">
        <v>6943.5030937648735</v>
      </c>
      <c r="Q590" s="149"/>
      <c r="R590" s="143">
        <v>70.61</v>
      </c>
      <c r="S590" s="45"/>
      <c r="T590" s="45" t="s">
        <v>98</v>
      </c>
      <c r="U590" s="45" t="s">
        <v>1674</v>
      </c>
      <c r="V590" s="177" t="s">
        <v>2232</v>
      </c>
      <c r="W590" s="183">
        <v>291766</v>
      </c>
      <c r="X590" s="184">
        <f t="shared" si="18"/>
        <v>6943.5030937648735</v>
      </c>
      <c r="Y590" s="179">
        <v>8955.8781532603516</v>
      </c>
      <c r="Z590" s="76">
        <v>5317.2536887196566</v>
      </c>
      <c r="AA590" s="76">
        <v>6765.2308424559733</v>
      </c>
      <c r="AB590" s="50">
        <v>2429.9381247025226</v>
      </c>
      <c r="AC590" s="185">
        <f t="shared" si="19"/>
        <v>-2012.3750594954781</v>
      </c>
      <c r="AD590" s="191"/>
      <c r="AE590" s="187" t="e">
        <v>#N/A</v>
      </c>
      <c r="AF590" s="77"/>
      <c r="AH590" s="99"/>
    </row>
    <row r="591" spans="1:34" ht="38.25" customHeight="1" x14ac:dyDescent="0.15">
      <c r="A591" s="92"/>
      <c r="B591" s="62" t="s">
        <v>1003</v>
      </c>
      <c r="C591" s="43">
        <v>586</v>
      </c>
      <c r="D591" s="137" t="s">
        <v>1217</v>
      </c>
      <c r="E591" s="45" t="s">
        <v>160</v>
      </c>
      <c r="F591" s="46" t="s">
        <v>1218</v>
      </c>
      <c r="G591" s="144" t="s">
        <v>122</v>
      </c>
      <c r="H591" s="135">
        <v>1987</v>
      </c>
      <c r="I591" s="146">
        <v>1987</v>
      </c>
      <c r="J591" s="48">
        <v>69.56</v>
      </c>
      <c r="K591" s="140" t="s">
        <v>96</v>
      </c>
      <c r="L591" s="135">
        <v>2</v>
      </c>
      <c r="M591" s="145"/>
      <c r="N591" s="49" t="s">
        <v>123</v>
      </c>
      <c r="O591" s="142"/>
      <c r="P591" s="50">
        <v>6976.1788384128804</v>
      </c>
      <c r="Q591" s="149"/>
      <c r="R591" s="143">
        <v>0</v>
      </c>
      <c r="S591" s="45"/>
      <c r="T591" s="45" t="s">
        <v>98</v>
      </c>
      <c r="U591" s="45" t="s">
        <v>1674</v>
      </c>
      <c r="V591" s="177" t="s">
        <v>2233</v>
      </c>
      <c r="W591" s="183">
        <v>485263</v>
      </c>
      <c r="X591" s="184">
        <f t="shared" si="18"/>
        <v>6976.1788384128804</v>
      </c>
      <c r="Y591" s="179">
        <v>10658.826912018401</v>
      </c>
      <c r="Z591" s="76">
        <v>7091.3599769982748</v>
      </c>
      <c r="AA591" s="76">
        <v>4610.7820586543985</v>
      </c>
      <c r="AB591" s="50">
        <v>4270.1121334100053</v>
      </c>
      <c r="AC591" s="185">
        <f t="shared" si="19"/>
        <v>-3682.6480736055209</v>
      </c>
      <c r="AD591" s="191"/>
      <c r="AE591" s="187" t="e">
        <v>#N/A</v>
      </c>
      <c r="AF591" s="77"/>
      <c r="AH591" s="99"/>
    </row>
    <row r="592" spans="1:34" ht="38.25" customHeight="1" x14ac:dyDescent="0.15">
      <c r="A592" s="92"/>
      <c r="B592" s="62" t="s">
        <v>1003</v>
      </c>
      <c r="C592" s="43">
        <v>587</v>
      </c>
      <c r="D592" s="137" t="s">
        <v>1219</v>
      </c>
      <c r="E592" s="45" t="s">
        <v>160</v>
      </c>
      <c r="F592" s="46" t="s">
        <v>1220</v>
      </c>
      <c r="G592" s="144" t="s">
        <v>122</v>
      </c>
      <c r="H592" s="135">
        <v>1992</v>
      </c>
      <c r="I592" s="146">
        <v>1992</v>
      </c>
      <c r="J592" s="48">
        <v>26.5</v>
      </c>
      <c r="K592" s="140" t="s">
        <v>96</v>
      </c>
      <c r="L592" s="135">
        <v>1</v>
      </c>
      <c r="M592" s="145"/>
      <c r="N592" s="49" t="s">
        <v>123</v>
      </c>
      <c r="O592" s="142"/>
      <c r="P592" s="50">
        <v>6247.4716981132078</v>
      </c>
      <c r="Q592" s="149"/>
      <c r="R592" s="143">
        <v>0</v>
      </c>
      <c r="S592" s="45"/>
      <c r="T592" s="45" t="s">
        <v>98</v>
      </c>
      <c r="U592" s="45" t="s">
        <v>1674</v>
      </c>
      <c r="V592" s="177" t="s">
        <v>2234</v>
      </c>
      <c r="W592" s="183">
        <v>165558</v>
      </c>
      <c r="X592" s="184">
        <f t="shared" si="18"/>
        <v>6247.4716981132078</v>
      </c>
      <c r="Y592" s="179">
        <v>5584</v>
      </c>
      <c r="Z592" s="76">
        <v>3742.566037735849</v>
      </c>
      <c r="AA592" s="76">
        <v>3735.132075471698</v>
      </c>
      <c r="AB592" s="50">
        <v>2457.3584905660377</v>
      </c>
      <c r="AC592" s="185">
        <f t="shared" si="19"/>
        <v>663.47169811320782</v>
      </c>
      <c r="AD592" s="191"/>
      <c r="AE592" s="187" t="e">
        <v>#N/A</v>
      </c>
      <c r="AF592" s="77"/>
      <c r="AH592" s="99"/>
    </row>
    <row r="593" spans="1:34" ht="38.25" customHeight="1" x14ac:dyDescent="0.15">
      <c r="A593" s="92"/>
      <c r="B593" s="62" t="s">
        <v>1003</v>
      </c>
      <c r="C593" s="43">
        <v>588</v>
      </c>
      <c r="D593" s="137" t="s">
        <v>1221</v>
      </c>
      <c r="E593" s="45" t="s">
        <v>160</v>
      </c>
      <c r="F593" s="46" t="s">
        <v>1222</v>
      </c>
      <c r="G593" s="144" t="s">
        <v>122</v>
      </c>
      <c r="H593" s="135">
        <v>1979</v>
      </c>
      <c r="I593" s="146">
        <v>1979</v>
      </c>
      <c r="J593" s="48">
        <v>16.54</v>
      </c>
      <c r="K593" s="140" t="s">
        <v>96</v>
      </c>
      <c r="L593" s="135">
        <v>1</v>
      </c>
      <c r="M593" s="145"/>
      <c r="N593" s="49" t="s">
        <v>123</v>
      </c>
      <c r="O593" s="142"/>
      <c r="P593" s="50">
        <v>12927.871825876664</v>
      </c>
      <c r="Q593" s="149"/>
      <c r="R593" s="143">
        <v>0</v>
      </c>
      <c r="S593" s="45"/>
      <c r="T593" s="45" t="s">
        <v>98</v>
      </c>
      <c r="U593" s="45" t="s">
        <v>1674</v>
      </c>
      <c r="V593" s="177" t="s">
        <v>2235</v>
      </c>
      <c r="W593" s="183">
        <v>213827</v>
      </c>
      <c r="X593" s="184">
        <f t="shared" si="18"/>
        <v>12927.871825876664</v>
      </c>
      <c r="Y593" s="179">
        <v>6435.3688029020559</v>
      </c>
      <c r="Z593" s="76">
        <v>4331.1366384522371</v>
      </c>
      <c r="AA593" s="76">
        <v>10074.72793228537</v>
      </c>
      <c r="AB593" s="50">
        <v>4948.0652962515114</v>
      </c>
      <c r="AC593" s="185">
        <f t="shared" si="19"/>
        <v>6492.503022974608</v>
      </c>
      <c r="AD593" s="191"/>
      <c r="AE593" s="187" t="e">
        <v>#N/A</v>
      </c>
      <c r="AF593" s="77"/>
      <c r="AH593" s="99"/>
    </row>
    <row r="594" spans="1:34" ht="38.25" customHeight="1" x14ac:dyDescent="0.15">
      <c r="A594" s="92"/>
      <c r="B594" s="62" t="s">
        <v>1003</v>
      </c>
      <c r="C594" s="43">
        <v>589</v>
      </c>
      <c r="D594" s="137" t="s">
        <v>1223</v>
      </c>
      <c r="E594" s="45" t="s">
        <v>160</v>
      </c>
      <c r="F594" s="46" t="s">
        <v>1224</v>
      </c>
      <c r="G594" s="144" t="s">
        <v>122</v>
      </c>
      <c r="H594" s="135">
        <v>2003</v>
      </c>
      <c r="I594" s="146">
        <v>2003</v>
      </c>
      <c r="J594" s="48">
        <v>80.19</v>
      </c>
      <c r="K594" s="140" t="s">
        <v>96</v>
      </c>
      <c r="L594" s="135">
        <v>1</v>
      </c>
      <c r="M594" s="145"/>
      <c r="N594" s="49" t="s">
        <v>123</v>
      </c>
      <c r="O594" s="142"/>
      <c r="P594" s="50">
        <v>13855.879785509416</v>
      </c>
      <c r="Q594" s="149"/>
      <c r="R594" s="143">
        <v>397</v>
      </c>
      <c r="S594" s="45"/>
      <c r="T594" s="45" t="s">
        <v>98</v>
      </c>
      <c r="U594" s="45" t="s">
        <v>1674</v>
      </c>
      <c r="V594" s="177" t="s">
        <v>2236</v>
      </c>
      <c r="W594" s="183">
        <v>1111103</v>
      </c>
      <c r="X594" s="184">
        <f t="shared" si="18"/>
        <v>13855.879785509416</v>
      </c>
      <c r="Y594" s="179">
        <v>12101.396682878165</v>
      </c>
      <c r="Z594" s="76">
        <v>10512.345679012345</v>
      </c>
      <c r="AA594" s="76">
        <v>12139.531113605188</v>
      </c>
      <c r="AB594" s="50">
        <v>9763.7236563162496</v>
      </c>
      <c r="AC594" s="185">
        <f t="shared" si="19"/>
        <v>1754.4831026312513</v>
      </c>
      <c r="AD594" s="191"/>
      <c r="AE594" s="187" t="e">
        <v>#N/A</v>
      </c>
      <c r="AF594" s="77"/>
      <c r="AH594" s="99"/>
    </row>
    <row r="595" spans="1:34" ht="38.25" customHeight="1" x14ac:dyDescent="0.15">
      <c r="A595" s="92"/>
      <c r="B595" s="62" t="s">
        <v>1003</v>
      </c>
      <c r="C595" s="43">
        <v>590</v>
      </c>
      <c r="D595" s="137" t="s">
        <v>1225</v>
      </c>
      <c r="E595" s="45" t="s">
        <v>160</v>
      </c>
      <c r="F595" s="46" t="s">
        <v>1226</v>
      </c>
      <c r="G595" s="144" t="s">
        <v>122</v>
      </c>
      <c r="H595" s="135">
        <v>1987</v>
      </c>
      <c r="I595" s="146">
        <v>1987</v>
      </c>
      <c r="J595" s="48">
        <v>69.56</v>
      </c>
      <c r="K595" s="140" t="s">
        <v>96</v>
      </c>
      <c r="L595" s="135">
        <v>2</v>
      </c>
      <c r="M595" s="145"/>
      <c r="N595" s="49" t="s">
        <v>123</v>
      </c>
      <c r="O595" s="142"/>
      <c r="P595" s="50">
        <v>8058.7262794709604</v>
      </c>
      <c r="Q595" s="149"/>
      <c r="R595" s="143">
        <v>54</v>
      </c>
      <c r="S595" s="45"/>
      <c r="T595" s="45" t="s">
        <v>98</v>
      </c>
      <c r="U595" s="45" t="s">
        <v>1674</v>
      </c>
      <c r="V595" s="177" t="s">
        <v>2237</v>
      </c>
      <c r="W595" s="183">
        <v>560565</v>
      </c>
      <c r="X595" s="184">
        <f t="shared" si="18"/>
        <v>8058.7262794709604</v>
      </c>
      <c r="Y595" s="179">
        <v>7038.9016676250712</v>
      </c>
      <c r="Z595" s="76">
        <v>4231.8573893041976</v>
      </c>
      <c r="AA595" s="76">
        <v>5331.7136285221386</v>
      </c>
      <c r="AB595" s="50">
        <v>5241.9637722829211</v>
      </c>
      <c r="AC595" s="185">
        <f t="shared" si="19"/>
        <v>1019.8246118458892</v>
      </c>
      <c r="AD595" s="191"/>
      <c r="AE595" s="187" t="e">
        <v>#N/A</v>
      </c>
      <c r="AF595" s="77"/>
      <c r="AH595" s="99"/>
    </row>
    <row r="596" spans="1:34" ht="38.25" customHeight="1" x14ac:dyDescent="0.15">
      <c r="A596" s="92"/>
      <c r="B596" s="62" t="s">
        <v>1003</v>
      </c>
      <c r="C596" s="43">
        <v>591</v>
      </c>
      <c r="D596" s="137" t="s">
        <v>1227</v>
      </c>
      <c r="E596" s="45" t="s">
        <v>160</v>
      </c>
      <c r="F596" s="46" t="s">
        <v>1228</v>
      </c>
      <c r="G596" s="144" t="s">
        <v>122</v>
      </c>
      <c r="H596" s="135">
        <v>1997</v>
      </c>
      <c r="I596" s="146">
        <v>1997</v>
      </c>
      <c r="J596" s="48">
        <v>60.86</v>
      </c>
      <c r="K596" s="140" t="s">
        <v>96</v>
      </c>
      <c r="L596" s="135">
        <v>1</v>
      </c>
      <c r="M596" s="145"/>
      <c r="N596" s="49" t="s">
        <v>123</v>
      </c>
      <c r="O596" s="142"/>
      <c r="P596" s="50">
        <v>7748.7348011830427</v>
      </c>
      <c r="Q596" s="149"/>
      <c r="R596" s="143">
        <v>188.9</v>
      </c>
      <c r="S596" s="45"/>
      <c r="T596" s="45" t="s">
        <v>98</v>
      </c>
      <c r="U596" s="45" t="s">
        <v>1674</v>
      </c>
      <c r="V596" s="177" t="s">
        <v>2238</v>
      </c>
      <c r="W596" s="183">
        <v>471588</v>
      </c>
      <c r="X596" s="184">
        <f t="shared" si="18"/>
        <v>7748.7348011830427</v>
      </c>
      <c r="Y596" s="179">
        <v>8743.1975024646727</v>
      </c>
      <c r="Z596" s="76">
        <v>6017.3841603680576</v>
      </c>
      <c r="AA596" s="76">
        <v>9021.1797568189286</v>
      </c>
      <c r="AB596" s="50">
        <v>10311.94544857049</v>
      </c>
      <c r="AC596" s="185">
        <f t="shared" si="19"/>
        <v>-994.46270128162996</v>
      </c>
      <c r="AD596" s="191"/>
      <c r="AE596" s="187" t="e">
        <v>#N/A</v>
      </c>
      <c r="AF596" s="77"/>
      <c r="AH596" s="99"/>
    </row>
    <row r="597" spans="1:34" ht="38.25" customHeight="1" x14ac:dyDescent="0.15">
      <c r="A597" s="92"/>
      <c r="B597" s="62" t="s">
        <v>1003</v>
      </c>
      <c r="C597" s="43">
        <v>592</v>
      </c>
      <c r="D597" s="137" t="s">
        <v>1229</v>
      </c>
      <c r="E597" s="45" t="s">
        <v>160</v>
      </c>
      <c r="F597" s="46" t="s">
        <v>338</v>
      </c>
      <c r="G597" s="144" t="s">
        <v>510</v>
      </c>
      <c r="H597" s="135">
        <v>1970</v>
      </c>
      <c r="I597" s="146">
        <v>1970</v>
      </c>
      <c r="J597" s="48">
        <v>35</v>
      </c>
      <c r="K597" s="140" t="s">
        <v>96</v>
      </c>
      <c r="L597" s="135">
        <v>1</v>
      </c>
      <c r="M597" s="145"/>
      <c r="N597" s="49" t="s">
        <v>123</v>
      </c>
      <c r="O597" s="142"/>
      <c r="P597" s="50">
        <v>9452.8285714285721</v>
      </c>
      <c r="Q597" s="149"/>
      <c r="R597" s="143">
        <v>167.37</v>
      </c>
      <c r="S597" s="45"/>
      <c r="T597" s="45" t="s">
        <v>98</v>
      </c>
      <c r="U597" s="45" t="s">
        <v>1674</v>
      </c>
      <c r="V597" s="177" t="s">
        <v>2239</v>
      </c>
      <c r="W597" s="183">
        <v>330849</v>
      </c>
      <c r="X597" s="184">
        <f t="shared" si="18"/>
        <v>9452.8285714285721</v>
      </c>
      <c r="Y597" s="179">
        <v>6234.0571428571429</v>
      </c>
      <c r="Z597" s="76">
        <v>5851.4571428571426</v>
      </c>
      <c r="AA597" s="76">
        <v>6627.3714285714286</v>
      </c>
      <c r="AB597" s="50">
        <v>3674.4285714285716</v>
      </c>
      <c r="AC597" s="185">
        <f t="shared" si="19"/>
        <v>3218.7714285714292</v>
      </c>
      <c r="AD597" s="191"/>
      <c r="AE597" s="187" t="e">
        <v>#N/A</v>
      </c>
      <c r="AF597" s="77"/>
      <c r="AH597" s="99"/>
    </row>
    <row r="598" spans="1:34" ht="38.25" customHeight="1" x14ac:dyDescent="0.15">
      <c r="A598" s="92"/>
      <c r="B598" s="62" t="s">
        <v>1003</v>
      </c>
      <c r="C598" s="43">
        <v>593</v>
      </c>
      <c r="D598" s="137" t="s">
        <v>1230</v>
      </c>
      <c r="E598" s="45" t="s">
        <v>160</v>
      </c>
      <c r="F598" s="46" t="s">
        <v>1231</v>
      </c>
      <c r="G598" s="144" t="s">
        <v>172</v>
      </c>
      <c r="H598" s="135">
        <v>1982</v>
      </c>
      <c r="I598" s="146">
        <v>1982</v>
      </c>
      <c r="J598" s="48">
        <v>40.15</v>
      </c>
      <c r="K598" s="140" t="s">
        <v>96</v>
      </c>
      <c r="L598" s="135">
        <v>1</v>
      </c>
      <c r="M598" s="145"/>
      <c r="N598" s="49" t="s">
        <v>123</v>
      </c>
      <c r="O598" s="142"/>
      <c r="P598" s="50">
        <v>7512.403486924035</v>
      </c>
      <c r="Q598" s="149"/>
      <c r="R598" s="143">
        <v>110.33</v>
      </c>
      <c r="S598" s="45"/>
      <c r="T598" s="45" t="s">
        <v>98</v>
      </c>
      <c r="U598" s="45" t="s">
        <v>1674</v>
      </c>
      <c r="V598" s="177" t="s">
        <v>2240</v>
      </c>
      <c r="W598" s="183">
        <v>301623</v>
      </c>
      <c r="X598" s="184">
        <f t="shared" si="18"/>
        <v>7512.403486924035</v>
      </c>
      <c r="Y598" s="179">
        <v>8222.5653798256535</v>
      </c>
      <c r="Z598" s="76">
        <v>9067.4719800747207</v>
      </c>
      <c r="AA598" s="76">
        <v>8298.2565379825664</v>
      </c>
      <c r="AB598" s="50">
        <v>6639.1033623910334</v>
      </c>
      <c r="AC598" s="185">
        <f t="shared" si="19"/>
        <v>-710.16189290161856</v>
      </c>
      <c r="AD598" s="191"/>
      <c r="AE598" s="187" t="e">
        <v>#N/A</v>
      </c>
      <c r="AF598" s="77"/>
      <c r="AH598" s="99"/>
    </row>
    <row r="599" spans="1:34" ht="38.25" customHeight="1" x14ac:dyDescent="0.15">
      <c r="A599" s="92"/>
      <c r="B599" s="62" t="s">
        <v>1003</v>
      </c>
      <c r="C599" s="43">
        <v>594</v>
      </c>
      <c r="D599" s="137" t="s">
        <v>1232</v>
      </c>
      <c r="E599" s="45" t="s">
        <v>160</v>
      </c>
      <c r="F599" s="46" t="s">
        <v>1233</v>
      </c>
      <c r="G599" s="144" t="s">
        <v>122</v>
      </c>
      <c r="H599" s="135">
        <v>1986</v>
      </c>
      <c r="I599" s="146">
        <v>1986</v>
      </c>
      <c r="J599" s="48">
        <v>49.68</v>
      </c>
      <c r="K599" s="140" t="s">
        <v>96</v>
      </c>
      <c r="L599" s="135">
        <v>2</v>
      </c>
      <c r="M599" s="145"/>
      <c r="N599" s="49" t="s">
        <v>123</v>
      </c>
      <c r="O599" s="142"/>
      <c r="P599" s="50">
        <v>7053.2407407407409</v>
      </c>
      <c r="Q599" s="149"/>
      <c r="R599" s="143">
        <v>13</v>
      </c>
      <c r="S599" s="45"/>
      <c r="T599" s="45" t="s">
        <v>98</v>
      </c>
      <c r="U599" s="45" t="s">
        <v>1674</v>
      </c>
      <c r="V599" s="177" t="s">
        <v>2241</v>
      </c>
      <c r="W599" s="183">
        <v>350405</v>
      </c>
      <c r="X599" s="184">
        <f t="shared" si="18"/>
        <v>7053.2407407407409</v>
      </c>
      <c r="Y599" s="179">
        <v>6719.9476650563611</v>
      </c>
      <c r="Z599" s="76">
        <v>7565.6400966183573</v>
      </c>
      <c r="AA599" s="76">
        <v>8951.1272141706922</v>
      </c>
      <c r="AB599" s="50">
        <v>3843.9412238325281</v>
      </c>
      <c r="AC599" s="185">
        <f t="shared" si="19"/>
        <v>333.2930756843798</v>
      </c>
      <c r="AD599" s="191"/>
      <c r="AE599" s="187" t="e">
        <v>#N/A</v>
      </c>
      <c r="AF599" s="77"/>
      <c r="AH599" s="99"/>
    </row>
    <row r="600" spans="1:34" ht="38.25" customHeight="1" x14ac:dyDescent="0.15">
      <c r="A600" s="92"/>
      <c r="B600" s="62" t="s">
        <v>1003</v>
      </c>
      <c r="C600" s="43">
        <v>595</v>
      </c>
      <c r="D600" s="137" t="s">
        <v>1234</v>
      </c>
      <c r="E600" s="45" t="s">
        <v>160</v>
      </c>
      <c r="F600" s="46" t="s">
        <v>1235</v>
      </c>
      <c r="G600" s="144" t="s">
        <v>122</v>
      </c>
      <c r="H600" s="135">
        <v>1978</v>
      </c>
      <c r="I600" s="146">
        <v>1978</v>
      </c>
      <c r="J600" s="48">
        <v>35.32</v>
      </c>
      <c r="K600" s="140" t="s">
        <v>96</v>
      </c>
      <c r="L600" s="135">
        <v>1</v>
      </c>
      <c r="M600" s="145"/>
      <c r="N600" s="49" t="s">
        <v>123</v>
      </c>
      <c r="O600" s="142"/>
      <c r="P600" s="50">
        <v>10816.591166477916</v>
      </c>
      <c r="Q600" s="149"/>
      <c r="R600" s="143">
        <v>201</v>
      </c>
      <c r="S600" s="45"/>
      <c r="T600" s="45" t="s">
        <v>98</v>
      </c>
      <c r="U600" s="45" t="s">
        <v>1674</v>
      </c>
      <c r="V600" s="177" t="s">
        <v>2242</v>
      </c>
      <c r="W600" s="183">
        <v>382042</v>
      </c>
      <c r="X600" s="184">
        <f t="shared" si="18"/>
        <v>10816.591166477916</v>
      </c>
      <c r="Y600" s="179">
        <v>6357.6160815402036</v>
      </c>
      <c r="Z600" s="76">
        <v>6569.5356738391847</v>
      </c>
      <c r="AA600" s="76">
        <v>7315.1755379388451</v>
      </c>
      <c r="AB600" s="50">
        <v>4078.7372593431483</v>
      </c>
      <c r="AC600" s="185">
        <f t="shared" si="19"/>
        <v>4458.9750849377124</v>
      </c>
      <c r="AD600" s="191"/>
      <c r="AE600" s="187" t="e">
        <v>#N/A</v>
      </c>
      <c r="AF600" s="77"/>
      <c r="AH600" s="99"/>
    </row>
    <row r="601" spans="1:34" ht="38.25" customHeight="1" x14ac:dyDescent="0.15">
      <c r="A601" s="92"/>
      <c r="B601" s="62" t="s">
        <v>1003</v>
      </c>
      <c r="C601" s="43">
        <v>596</v>
      </c>
      <c r="D601" s="137" t="s">
        <v>1236</v>
      </c>
      <c r="E601" s="45" t="s">
        <v>160</v>
      </c>
      <c r="F601" s="46" t="s">
        <v>1237</v>
      </c>
      <c r="G601" s="144" t="s">
        <v>122</v>
      </c>
      <c r="H601" s="135">
        <v>1998</v>
      </c>
      <c r="I601" s="146">
        <v>1998</v>
      </c>
      <c r="J601" s="48">
        <v>63.35</v>
      </c>
      <c r="K601" s="140" t="s">
        <v>96</v>
      </c>
      <c r="L601" s="135">
        <v>2</v>
      </c>
      <c r="M601" s="145"/>
      <c r="N601" s="49" t="s">
        <v>123</v>
      </c>
      <c r="O601" s="142"/>
      <c r="P601" s="50">
        <v>7034.4277821625883</v>
      </c>
      <c r="Q601" s="149"/>
      <c r="R601" s="143">
        <v>169</v>
      </c>
      <c r="S601" s="45"/>
      <c r="T601" s="45" t="s">
        <v>98</v>
      </c>
      <c r="U601" s="45" t="s">
        <v>1674</v>
      </c>
      <c r="V601" s="177" t="s">
        <v>2243</v>
      </c>
      <c r="W601" s="183">
        <v>445631</v>
      </c>
      <c r="X601" s="184">
        <f t="shared" si="18"/>
        <v>7034.4277821625883</v>
      </c>
      <c r="Y601" s="179">
        <v>8183.2675611681134</v>
      </c>
      <c r="Z601" s="76">
        <v>9822.6361483820037</v>
      </c>
      <c r="AA601" s="76">
        <v>14798.674033149171</v>
      </c>
      <c r="AB601" s="50">
        <v>26222.462509865825</v>
      </c>
      <c r="AC601" s="185">
        <f t="shared" si="19"/>
        <v>-1148.8397790055251</v>
      </c>
      <c r="AD601" s="191"/>
      <c r="AE601" s="187" t="e">
        <v>#N/A</v>
      </c>
      <c r="AF601" s="77"/>
      <c r="AH601" s="99"/>
    </row>
    <row r="602" spans="1:34" ht="38.25" customHeight="1" x14ac:dyDescent="0.15">
      <c r="A602" s="92"/>
      <c r="B602" s="62" t="s">
        <v>1003</v>
      </c>
      <c r="C602" s="43">
        <v>597</v>
      </c>
      <c r="D602" s="137" t="s">
        <v>1238</v>
      </c>
      <c r="E602" s="45" t="s">
        <v>195</v>
      </c>
      <c r="F602" s="46" t="s">
        <v>1239</v>
      </c>
      <c r="G602" s="144" t="s">
        <v>122</v>
      </c>
      <c r="H602" s="135">
        <v>1978</v>
      </c>
      <c r="I602" s="146">
        <v>1978</v>
      </c>
      <c r="J602" s="48">
        <v>45.1</v>
      </c>
      <c r="K602" s="140" t="s">
        <v>96</v>
      </c>
      <c r="L602" s="135">
        <v>1</v>
      </c>
      <c r="M602" s="145"/>
      <c r="N602" s="49" t="s">
        <v>123</v>
      </c>
      <c r="O602" s="142"/>
      <c r="P602" s="50">
        <v>13077.960088691796</v>
      </c>
      <c r="Q602" s="149"/>
      <c r="R602" s="143">
        <v>0</v>
      </c>
      <c r="S602" s="45"/>
      <c r="T602" s="45" t="s">
        <v>98</v>
      </c>
      <c r="U602" s="45" t="s">
        <v>1674</v>
      </c>
      <c r="V602" s="177" t="s">
        <v>2244</v>
      </c>
      <c r="W602" s="183">
        <v>589816</v>
      </c>
      <c r="X602" s="184">
        <f t="shared" si="18"/>
        <v>13077.960088691796</v>
      </c>
      <c r="Y602" s="179">
        <v>8571.1529933481143</v>
      </c>
      <c r="Z602" s="76">
        <v>5384.9223946784923</v>
      </c>
      <c r="AA602" s="76">
        <v>7720.7095343680703</v>
      </c>
      <c r="AB602" s="50">
        <v>3604.7228381374721</v>
      </c>
      <c r="AC602" s="185">
        <f t="shared" si="19"/>
        <v>4506.8070953436818</v>
      </c>
      <c r="AD602" s="191"/>
      <c r="AE602" s="187" t="e">
        <v>#N/A</v>
      </c>
      <c r="AF602" s="77"/>
      <c r="AH602" s="99"/>
    </row>
    <row r="603" spans="1:34" ht="38.25" customHeight="1" x14ac:dyDescent="0.15">
      <c r="A603" s="92"/>
      <c r="B603" s="62" t="s">
        <v>1003</v>
      </c>
      <c r="C603" s="43">
        <v>598</v>
      </c>
      <c r="D603" s="137" t="s">
        <v>1240</v>
      </c>
      <c r="E603" s="45" t="s">
        <v>195</v>
      </c>
      <c r="F603" s="46" t="s">
        <v>1241</v>
      </c>
      <c r="G603" s="144" t="s">
        <v>510</v>
      </c>
      <c r="H603" s="135">
        <v>1972</v>
      </c>
      <c r="I603" s="146">
        <v>1972</v>
      </c>
      <c r="J603" s="48">
        <v>35.700000000000003</v>
      </c>
      <c r="K603" s="140" t="s">
        <v>96</v>
      </c>
      <c r="L603" s="135">
        <v>1</v>
      </c>
      <c r="M603" s="145"/>
      <c r="N603" s="49" t="s">
        <v>123</v>
      </c>
      <c r="O603" s="142"/>
      <c r="P603" s="50">
        <v>6387.170868347338</v>
      </c>
      <c r="Q603" s="149"/>
      <c r="R603" s="143">
        <v>0</v>
      </c>
      <c r="S603" s="45"/>
      <c r="T603" s="45" t="s">
        <v>98</v>
      </c>
      <c r="U603" s="45" t="s">
        <v>1674</v>
      </c>
      <c r="V603" s="177" t="s">
        <v>2245</v>
      </c>
      <c r="W603" s="183">
        <v>228022</v>
      </c>
      <c r="X603" s="184">
        <f t="shared" si="18"/>
        <v>6387.170868347338</v>
      </c>
      <c r="Y603" s="179">
        <v>9042.5490196078426</v>
      </c>
      <c r="Z603" s="76">
        <v>7022.8291316526602</v>
      </c>
      <c r="AA603" s="76">
        <v>5262.745098039215</v>
      </c>
      <c r="AB603" s="50">
        <v>6622.9971988795514</v>
      </c>
      <c r="AC603" s="185">
        <f t="shared" si="19"/>
        <v>-2655.3781512605046</v>
      </c>
      <c r="AD603" s="191"/>
      <c r="AE603" s="187" t="e">
        <v>#N/A</v>
      </c>
      <c r="AF603" s="77"/>
      <c r="AH603" s="99"/>
    </row>
    <row r="604" spans="1:34" ht="38.25" customHeight="1" x14ac:dyDescent="0.15">
      <c r="A604" s="92"/>
      <c r="B604" s="62" t="s">
        <v>1003</v>
      </c>
      <c r="C604" s="43">
        <v>599</v>
      </c>
      <c r="D604" s="137" t="s">
        <v>1242</v>
      </c>
      <c r="E604" s="45" t="s">
        <v>195</v>
      </c>
      <c r="F604" s="46" t="s">
        <v>1243</v>
      </c>
      <c r="G604" s="144" t="s">
        <v>122</v>
      </c>
      <c r="H604" s="135">
        <v>1980</v>
      </c>
      <c r="I604" s="146">
        <v>1980</v>
      </c>
      <c r="J604" s="48">
        <v>35.32</v>
      </c>
      <c r="K604" s="140" t="s">
        <v>96</v>
      </c>
      <c r="L604" s="135">
        <v>1</v>
      </c>
      <c r="M604" s="145"/>
      <c r="N604" s="49" t="s">
        <v>123</v>
      </c>
      <c r="O604" s="142"/>
      <c r="P604" s="50">
        <v>6649.9716874292189</v>
      </c>
      <c r="Q604" s="149"/>
      <c r="R604" s="143">
        <v>0</v>
      </c>
      <c r="S604" s="45"/>
      <c r="T604" s="45" t="s">
        <v>98</v>
      </c>
      <c r="U604" s="45" t="s">
        <v>1674</v>
      </c>
      <c r="V604" s="177" t="s">
        <v>2246</v>
      </c>
      <c r="W604" s="183">
        <v>234877</v>
      </c>
      <c r="X604" s="184">
        <f t="shared" si="18"/>
        <v>6649.9716874292189</v>
      </c>
      <c r="Y604" s="179">
        <v>9457.5028312570776</v>
      </c>
      <c r="Z604" s="76">
        <v>7598.6693091732732</v>
      </c>
      <c r="AA604" s="76">
        <v>6260.9286523216306</v>
      </c>
      <c r="AB604" s="50">
        <v>6118.374858437146</v>
      </c>
      <c r="AC604" s="185">
        <f t="shared" si="19"/>
        <v>-2807.5311438278586</v>
      </c>
      <c r="AD604" s="191"/>
      <c r="AE604" s="187" t="e">
        <v>#N/A</v>
      </c>
      <c r="AF604" s="77"/>
      <c r="AH604" s="99"/>
    </row>
    <row r="605" spans="1:34" ht="38.25" customHeight="1" x14ac:dyDescent="0.15">
      <c r="A605" s="92"/>
      <c r="B605" s="62" t="s">
        <v>1003</v>
      </c>
      <c r="C605" s="43">
        <v>600</v>
      </c>
      <c r="D605" s="137" t="s">
        <v>1244</v>
      </c>
      <c r="E605" s="45" t="s">
        <v>195</v>
      </c>
      <c r="F605" s="46" t="s">
        <v>1245</v>
      </c>
      <c r="G605" s="144" t="s">
        <v>122</v>
      </c>
      <c r="H605" s="135">
        <v>1991</v>
      </c>
      <c r="I605" s="146">
        <v>1991</v>
      </c>
      <c r="J605" s="48">
        <v>48.03</v>
      </c>
      <c r="K605" s="140" t="s">
        <v>96</v>
      </c>
      <c r="L605" s="135">
        <v>1</v>
      </c>
      <c r="M605" s="145"/>
      <c r="N605" s="49" t="s">
        <v>123</v>
      </c>
      <c r="O605" s="142"/>
      <c r="P605" s="50">
        <v>7385.0926504268164</v>
      </c>
      <c r="Q605" s="149"/>
      <c r="R605" s="143">
        <v>0</v>
      </c>
      <c r="S605" s="45"/>
      <c r="T605" s="45" t="s">
        <v>98</v>
      </c>
      <c r="U605" s="45" t="s">
        <v>1674</v>
      </c>
      <c r="V605" s="177" t="s">
        <v>2247</v>
      </c>
      <c r="W605" s="183">
        <v>354706</v>
      </c>
      <c r="X605" s="184">
        <f t="shared" si="18"/>
        <v>7385.0926504268164</v>
      </c>
      <c r="Y605" s="179">
        <v>10376.556318967312</v>
      </c>
      <c r="Z605" s="76">
        <v>7598.2719133874662</v>
      </c>
      <c r="AA605" s="76">
        <v>26595.336248178221</v>
      </c>
      <c r="AB605" s="50">
        <v>5622.1944617947111</v>
      </c>
      <c r="AC605" s="185">
        <f t="shared" si="19"/>
        <v>-2991.4636685404957</v>
      </c>
      <c r="AD605" s="191"/>
      <c r="AE605" s="187" t="e">
        <v>#N/A</v>
      </c>
      <c r="AF605" s="77"/>
      <c r="AH605" s="99"/>
    </row>
    <row r="606" spans="1:34" ht="38.25" customHeight="1" x14ac:dyDescent="0.15">
      <c r="A606" s="92"/>
      <c r="B606" s="62" t="s">
        <v>1003</v>
      </c>
      <c r="C606" s="43">
        <v>601</v>
      </c>
      <c r="D606" s="137" t="s">
        <v>1246</v>
      </c>
      <c r="E606" s="45" t="s">
        <v>195</v>
      </c>
      <c r="F606" s="46" t="s">
        <v>1247</v>
      </c>
      <c r="G606" s="144" t="s">
        <v>122</v>
      </c>
      <c r="H606" s="135">
        <v>1979</v>
      </c>
      <c r="I606" s="146">
        <v>1979</v>
      </c>
      <c r="J606" s="48">
        <v>46.37</v>
      </c>
      <c r="K606" s="140" t="s">
        <v>96</v>
      </c>
      <c r="L606" s="135">
        <v>1</v>
      </c>
      <c r="M606" s="145"/>
      <c r="N606" s="49" t="s">
        <v>123</v>
      </c>
      <c r="O606" s="142"/>
      <c r="P606" s="50">
        <v>8038.9044640931643</v>
      </c>
      <c r="Q606" s="149"/>
      <c r="R606" s="143">
        <v>81</v>
      </c>
      <c r="S606" s="45"/>
      <c r="T606" s="45" t="s">
        <v>98</v>
      </c>
      <c r="U606" s="45" t="s">
        <v>1674</v>
      </c>
      <c r="V606" s="177" t="s">
        <v>2248</v>
      </c>
      <c r="W606" s="183">
        <v>372764</v>
      </c>
      <c r="X606" s="184">
        <f t="shared" si="18"/>
        <v>8038.9044640931643</v>
      </c>
      <c r="Y606" s="179">
        <v>9652.3830062540437</v>
      </c>
      <c r="Z606" s="76">
        <v>7859.0683631658403</v>
      </c>
      <c r="AA606" s="76">
        <v>4189.4112572784134</v>
      </c>
      <c r="AB606" s="50">
        <v>6176.5796851412551</v>
      </c>
      <c r="AC606" s="185">
        <f t="shared" si="19"/>
        <v>-1613.4785421608794</v>
      </c>
      <c r="AD606" s="191"/>
      <c r="AE606" s="187" t="e">
        <v>#N/A</v>
      </c>
      <c r="AF606" s="77"/>
      <c r="AH606" s="99"/>
    </row>
    <row r="607" spans="1:34" ht="38.25" customHeight="1" x14ac:dyDescent="0.15">
      <c r="A607" s="92"/>
      <c r="B607" s="62" t="s">
        <v>1003</v>
      </c>
      <c r="C607" s="43">
        <v>602</v>
      </c>
      <c r="D607" s="137" t="s">
        <v>1248</v>
      </c>
      <c r="E607" s="45" t="s">
        <v>195</v>
      </c>
      <c r="F607" s="46" t="s">
        <v>1249</v>
      </c>
      <c r="G607" s="144" t="s">
        <v>122</v>
      </c>
      <c r="H607" s="135">
        <v>1994</v>
      </c>
      <c r="I607" s="146">
        <v>1973</v>
      </c>
      <c r="J607" s="48">
        <v>151.42000000000002</v>
      </c>
      <c r="K607" s="140" t="s">
        <v>96</v>
      </c>
      <c r="L607" s="135">
        <v>2</v>
      </c>
      <c r="M607" s="145"/>
      <c r="N607" s="49" t="s">
        <v>123</v>
      </c>
      <c r="O607" s="142"/>
      <c r="P607" s="50">
        <v>7113.782855633337</v>
      </c>
      <c r="Q607" s="149"/>
      <c r="R607" s="143">
        <v>259.52999999999997</v>
      </c>
      <c r="S607" s="45"/>
      <c r="T607" s="45" t="s">
        <v>98</v>
      </c>
      <c r="U607" s="45" t="s">
        <v>1674</v>
      </c>
      <c r="V607" s="177" t="s">
        <v>2249</v>
      </c>
      <c r="W607" s="183">
        <v>1077169</v>
      </c>
      <c r="X607" s="184">
        <f t="shared" si="18"/>
        <v>7113.782855633337</v>
      </c>
      <c r="Y607" s="179">
        <v>7409.6552635054804</v>
      </c>
      <c r="Z607" s="76">
        <v>5161.9733192444846</v>
      </c>
      <c r="AA607" s="76">
        <v>4903.6586976621311</v>
      </c>
      <c r="AB607" s="50">
        <v>3770.3143574164569</v>
      </c>
      <c r="AC607" s="185">
        <f t="shared" si="19"/>
        <v>-295.87240787214341</v>
      </c>
      <c r="AD607" s="191"/>
      <c r="AE607" s="187" t="e">
        <v>#N/A</v>
      </c>
      <c r="AF607" s="77"/>
      <c r="AH607" s="99"/>
    </row>
    <row r="608" spans="1:34" ht="38.25" customHeight="1" x14ac:dyDescent="0.15">
      <c r="A608" s="92"/>
      <c r="B608" s="62" t="s">
        <v>1003</v>
      </c>
      <c r="C608" s="43">
        <v>603</v>
      </c>
      <c r="D608" s="137" t="s">
        <v>1250</v>
      </c>
      <c r="E608" s="45" t="s">
        <v>195</v>
      </c>
      <c r="F608" s="46" t="s">
        <v>1251</v>
      </c>
      <c r="G608" s="144" t="s">
        <v>122</v>
      </c>
      <c r="H608" s="135">
        <v>1979</v>
      </c>
      <c r="I608" s="146">
        <v>1979</v>
      </c>
      <c r="J608" s="48">
        <v>35.32</v>
      </c>
      <c r="K608" s="140" t="s">
        <v>96</v>
      </c>
      <c r="L608" s="135">
        <v>1</v>
      </c>
      <c r="M608" s="145"/>
      <c r="N608" s="49" t="s">
        <v>123</v>
      </c>
      <c r="O608" s="142"/>
      <c r="P608" s="50">
        <v>8581.6817667044161</v>
      </c>
      <c r="Q608" s="149"/>
      <c r="R608" s="143">
        <v>284.72000000000003</v>
      </c>
      <c r="S608" s="45"/>
      <c r="T608" s="45" t="s">
        <v>98</v>
      </c>
      <c r="U608" s="45" t="s">
        <v>1674</v>
      </c>
      <c r="V608" s="177" t="s">
        <v>2250</v>
      </c>
      <c r="W608" s="183">
        <v>303105</v>
      </c>
      <c r="X608" s="184">
        <f t="shared" si="18"/>
        <v>8581.6817667044161</v>
      </c>
      <c r="Y608" s="179">
        <v>9233.0124575311438</v>
      </c>
      <c r="Z608" s="76">
        <v>6504.0486976217444</v>
      </c>
      <c r="AA608" s="76">
        <v>4425.7078142695354</v>
      </c>
      <c r="AB608" s="50">
        <v>5171.5175537938849</v>
      </c>
      <c r="AC608" s="185">
        <f t="shared" si="19"/>
        <v>-651.33069082672773</v>
      </c>
      <c r="AD608" s="191"/>
      <c r="AE608" s="187" t="e">
        <v>#N/A</v>
      </c>
      <c r="AF608" s="77"/>
      <c r="AH608" s="99"/>
    </row>
    <row r="609" spans="1:34" ht="38.25" customHeight="1" x14ac:dyDescent="0.15">
      <c r="A609" s="92"/>
      <c r="B609" s="62" t="s">
        <v>1003</v>
      </c>
      <c r="C609" s="43">
        <v>604</v>
      </c>
      <c r="D609" s="137" t="s">
        <v>1252</v>
      </c>
      <c r="E609" s="45" t="s">
        <v>195</v>
      </c>
      <c r="F609" s="46" t="s">
        <v>1253</v>
      </c>
      <c r="G609" s="144" t="s">
        <v>122</v>
      </c>
      <c r="H609" s="135">
        <v>1988</v>
      </c>
      <c r="I609" s="146">
        <v>1988</v>
      </c>
      <c r="J609" s="48">
        <v>42.23</v>
      </c>
      <c r="K609" s="140" t="s">
        <v>96</v>
      </c>
      <c r="L609" s="135">
        <v>1</v>
      </c>
      <c r="M609" s="145"/>
      <c r="N609" s="49" t="s">
        <v>123</v>
      </c>
      <c r="O609" s="142"/>
      <c r="P609" s="50">
        <v>14992.825005919964</v>
      </c>
      <c r="Q609" s="149"/>
      <c r="R609" s="143">
        <v>0</v>
      </c>
      <c r="S609" s="45"/>
      <c r="T609" s="45" t="s">
        <v>98</v>
      </c>
      <c r="U609" s="45" t="s">
        <v>1674</v>
      </c>
      <c r="V609" s="177" t="s">
        <v>2251</v>
      </c>
      <c r="W609" s="183">
        <v>633147</v>
      </c>
      <c r="X609" s="184">
        <f t="shared" si="18"/>
        <v>14992.825005919964</v>
      </c>
      <c r="Y609" s="179">
        <v>6456.6895571868345</v>
      </c>
      <c r="Z609" s="76">
        <v>5088.1837556239643</v>
      </c>
      <c r="AA609" s="76">
        <v>6741.8422922093305</v>
      </c>
      <c r="AB609" s="50">
        <v>4047.0755387165527</v>
      </c>
      <c r="AC609" s="185">
        <f t="shared" si="19"/>
        <v>8536.13544873313</v>
      </c>
      <c r="AD609" s="191"/>
      <c r="AE609" s="187" t="e">
        <v>#N/A</v>
      </c>
      <c r="AF609" s="77"/>
      <c r="AH609" s="99"/>
    </row>
    <row r="610" spans="1:34" ht="38.25" customHeight="1" x14ac:dyDescent="0.15">
      <c r="A610" s="92"/>
      <c r="B610" s="62" t="s">
        <v>1003</v>
      </c>
      <c r="C610" s="43">
        <v>605</v>
      </c>
      <c r="D610" s="137" t="s">
        <v>1254</v>
      </c>
      <c r="E610" s="45" t="s">
        <v>195</v>
      </c>
      <c r="F610" s="46" t="s">
        <v>1255</v>
      </c>
      <c r="G610" s="144" t="s">
        <v>122</v>
      </c>
      <c r="H610" s="135">
        <v>1980</v>
      </c>
      <c r="I610" s="146">
        <v>1980</v>
      </c>
      <c r="J610" s="48">
        <v>35.32</v>
      </c>
      <c r="K610" s="140" t="s">
        <v>96</v>
      </c>
      <c r="L610" s="135">
        <v>1</v>
      </c>
      <c r="M610" s="145"/>
      <c r="N610" s="49" t="s">
        <v>123</v>
      </c>
      <c r="O610" s="142"/>
      <c r="P610" s="50">
        <v>9013.9297848244623</v>
      </c>
      <c r="Q610" s="149"/>
      <c r="R610" s="143">
        <v>238</v>
      </c>
      <c r="S610" s="45"/>
      <c r="T610" s="45" t="s">
        <v>98</v>
      </c>
      <c r="U610" s="45" t="s">
        <v>1674</v>
      </c>
      <c r="V610" s="177" t="s">
        <v>2252</v>
      </c>
      <c r="W610" s="183">
        <v>318372</v>
      </c>
      <c r="X610" s="184">
        <f t="shared" si="18"/>
        <v>9013.9297848244623</v>
      </c>
      <c r="Y610" s="179">
        <v>7822.9048697621747</v>
      </c>
      <c r="Z610" s="76">
        <v>3388.3635334088335</v>
      </c>
      <c r="AA610" s="76">
        <v>7076.7836919592301</v>
      </c>
      <c r="AB610" s="50">
        <v>4166.4496036240089</v>
      </c>
      <c r="AC610" s="185">
        <f t="shared" si="19"/>
        <v>1191.0249150622876</v>
      </c>
      <c r="AD610" s="191"/>
      <c r="AE610" s="187" t="e">
        <v>#N/A</v>
      </c>
      <c r="AF610" s="77"/>
      <c r="AH610" s="99"/>
    </row>
    <row r="611" spans="1:34" ht="38.25" customHeight="1" x14ac:dyDescent="0.15">
      <c r="A611" s="92"/>
      <c r="B611" s="62" t="s">
        <v>1003</v>
      </c>
      <c r="C611" s="43">
        <v>606</v>
      </c>
      <c r="D611" s="137" t="s">
        <v>1256</v>
      </c>
      <c r="E611" s="45" t="s">
        <v>195</v>
      </c>
      <c r="F611" s="46" t="s">
        <v>1257</v>
      </c>
      <c r="G611" s="144" t="s">
        <v>172</v>
      </c>
      <c r="H611" s="135">
        <v>1981</v>
      </c>
      <c r="I611" s="146">
        <v>1981</v>
      </c>
      <c r="J611" s="48">
        <v>40.15</v>
      </c>
      <c r="K611" s="140" t="s">
        <v>96</v>
      </c>
      <c r="L611" s="135">
        <v>1</v>
      </c>
      <c r="M611" s="145"/>
      <c r="N611" s="49" t="s">
        <v>123</v>
      </c>
      <c r="O611" s="142"/>
      <c r="P611" s="50">
        <v>10329.738480697386</v>
      </c>
      <c r="Q611" s="149"/>
      <c r="R611" s="143">
        <v>0</v>
      </c>
      <c r="S611" s="45"/>
      <c r="T611" s="45" t="s">
        <v>98</v>
      </c>
      <c r="U611" s="45" t="s">
        <v>1674</v>
      </c>
      <c r="V611" s="177" t="s">
        <v>2253</v>
      </c>
      <c r="W611" s="183">
        <v>414739</v>
      </c>
      <c r="X611" s="184">
        <f t="shared" si="18"/>
        <v>10329.738480697386</v>
      </c>
      <c r="Y611" s="179">
        <v>8134.5205479452061</v>
      </c>
      <c r="Z611" s="76">
        <v>7984.6326276463269</v>
      </c>
      <c r="AA611" s="76">
        <v>8122.7646326276463</v>
      </c>
      <c r="AB611" s="50">
        <v>4290.4856787048566</v>
      </c>
      <c r="AC611" s="185">
        <f t="shared" si="19"/>
        <v>2195.2179327521799</v>
      </c>
      <c r="AD611" s="191"/>
      <c r="AE611" s="187" t="e">
        <v>#N/A</v>
      </c>
      <c r="AF611" s="77"/>
      <c r="AH611" s="99"/>
    </row>
    <row r="612" spans="1:34" ht="38.25" customHeight="1" x14ac:dyDescent="0.15">
      <c r="A612" s="92"/>
      <c r="B612" s="62" t="s">
        <v>1003</v>
      </c>
      <c r="C612" s="43">
        <v>607</v>
      </c>
      <c r="D612" s="137" t="s">
        <v>1258</v>
      </c>
      <c r="E612" s="45" t="s">
        <v>195</v>
      </c>
      <c r="F612" s="46" t="s">
        <v>1259</v>
      </c>
      <c r="G612" s="144" t="s">
        <v>510</v>
      </c>
      <c r="H612" s="135">
        <v>1982</v>
      </c>
      <c r="I612" s="146">
        <v>1982</v>
      </c>
      <c r="J612" s="48">
        <v>40.15</v>
      </c>
      <c r="K612" s="140" t="s">
        <v>96</v>
      </c>
      <c r="L612" s="135">
        <v>1</v>
      </c>
      <c r="M612" s="145"/>
      <c r="N612" s="49" t="s">
        <v>123</v>
      </c>
      <c r="O612" s="142"/>
      <c r="P612" s="50">
        <v>8280.7471980074715</v>
      </c>
      <c r="Q612" s="149"/>
      <c r="R612" s="143">
        <v>0</v>
      </c>
      <c r="S612" s="45"/>
      <c r="T612" s="45" t="s">
        <v>98</v>
      </c>
      <c r="U612" s="45" t="s">
        <v>1674</v>
      </c>
      <c r="V612" s="177" t="s">
        <v>3447</v>
      </c>
      <c r="W612" s="183">
        <v>332472</v>
      </c>
      <c r="X612" s="184">
        <f t="shared" si="18"/>
        <v>8280.7471980074715</v>
      </c>
      <c r="Y612" s="193">
        <v>5192.9549248747917</v>
      </c>
      <c r="Z612" s="76">
        <v>4389.794101279911</v>
      </c>
      <c r="AA612" s="76">
        <v>6635.9153175591537</v>
      </c>
      <c r="AB612" s="50">
        <v>23269.738480697386</v>
      </c>
      <c r="AC612" s="185">
        <f t="shared" si="19"/>
        <v>3087.7922731326798</v>
      </c>
      <c r="AD612" s="191"/>
      <c r="AE612" s="187" t="e">
        <v>#N/A</v>
      </c>
      <c r="AF612" s="77" t="s">
        <v>2556</v>
      </c>
      <c r="AH612" s="99"/>
    </row>
    <row r="613" spans="1:34" ht="45" customHeight="1" x14ac:dyDescent="0.15">
      <c r="A613" s="92"/>
      <c r="B613" s="62" t="s">
        <v>1003</v>
      </c>
      <c r="C613" s="43">
        <v>608</v>
      </c>
      <c r="D613" s="137" t="s">
        <v>1649</v>
      </c>
      <c r="E613" s="45" t="s">
        <v>195</v>
      </c>
      <c r="F613" s="46" t="s">
        <v>1260</v>
      </c>
      <c r="G613" s="144" t="s">
        <v>122</v>
      </c>
      <c r="H613" s="135">
        <v>1997</v>
      </c>
      <c r="I613" s="146">
        <v>1997</v>
      </c>
      <c r="J613" s="48">
        <v>49.7</v>
      </c>
      <c r="K613" s="140" t="s">
        <v>96</v>
      </c>
      <c r="L613" s="135">
        <v>1</v>
      </c>
      <c r="M613" s="145"/>
      <c r="N613" s="49" t="s">
        <v>123</v>
      </c>
      <c r="O613" s="142"/>
      <c r="P613" s="50">
        <v>5821.9718309859154</v>
      </c>
      <c r="Q613" s="149"/>
      <c r="R613" s="143">
        <v>297</v>
      </c>
      <c r="S613" s="168"/>
      <c r="T613" s="45" t="s">
        <v>98</v>
      </c>
      <c r="U613" s="45" t="s">
        <v>1674</v>
      </c>
      <c r="V613" s="177" t="s">
        <v>2254</v>
      </c>
      <c r="W613" s="183">
        <v>289352</v>
      </c>
      <c r="X613" s="184">
        <f t="shared" si="18"/>
        <v>5821.9718309859154</v>
      </c>
      <c r="Y613" s="179">
        <v>5192.9549248747917</v>
      </c>
      <c r="Z613" s="76">
        <v>5433.9418887574493</v>
      </c>
      <c r="AA613" s="76">
        <v>7269.6981891348087</v>
      </c>
      <c r="AB613" s="50" t="e">
        <v>#DIV/0!</v>
      </c>
      <c r="AC613" s="185">
        <f t="shared" si="19"/>
        <v>629.01690611112372</v>
      </c>
      <c r="AD613" s="191"/>
      <c r="AE613" s="187" t="e">
        <v>#N/A</v>
      </c>
      <c r="AF613" s="79" t="s">
        <v>2557</v>
      </c>
      <c r="AG613" s="81" t="s">
        <v>3003</v>
      </c>
      <c r="AH613" s="99"/>
    </row>
    <row r="614" spans="1:34" ht="38.25" customHeight="1" x14ac:dyDescent="0.15">
      <c r="A614" s="92"/>
      <c r="B614" s="62" t="s">
        <v>1003</v>
      </c>
      <c r="C614" s="43">
        <v>609</v>
      </c>
      <c r="D614" s="137" t="s">
        <v>1261</v>
      </c>
      <c r="E614" s="45" t="s">
        <v>195</v>
      </c>
      <c r="F614" s="46" t="s">
        <v>1262</v>
      </c>
      <c r="G614" s="144" t="s">
        <v>172</v>
      </c>
      <c r="H614" s="135">
        <v>1981</v>
      </c>
      <c r="I614" s="146">
        <v>1981</v>
      </c>
      <c r="J614" s="48">
        <v>40.15</v>
      </c>
      <c r="K614" s="140" t="s">
        <v>96</v>
      </c>
      <c r="L614" s="135">
        <v>1</v>
      </c>
      <c r="M614" s="145"/>
      <c r="N614" s="49" t="s">
        <v>123</v>
      </c>
      <c r="O614" s="142"/>
      <c r="P614" s="50">
        <v>8327.3225404732257</v>
      </c>
      <c r="Q614" s="149"/>
      <c r="R614" s="143">
        <v>305.52</v>
      </c>
      <c r="S614" s="45"/>
      <c r="T614" s="45" t="s">
        <v>98</v>
      </c>
      <c r="U614" s="45" t="s">
        <v>1674</v>
      </c>
      <c r="V614" s="177" t="s">
        <v>2255</v>
      </c>
      <c r="W614" s="183">
        <v>334342</v>
      </c>
      <c r="X614" s="184">
        <f t="shared" si="18"/>
        <v>8327.3225404732257</v>
      </c>
      <c r="Y614" s="179">
        <v>8227.5217932752184</v>
      </c>
      <c r="Z614" s="76">
        <v>5589.7135740971362</v>
      </c>
      <c r="AA614" s="76">
        <v>8071.5317559153182</v>
      </c>
      <c r="AB614" s="50">
        <v>4277.7833125778334</v>
      </c>
      <c r="AC614" s="185">
        <f t="shared" si="19"/>
        <v>99.80074719800723</v>
      </c>
      <c r="AD614" s="191"/>
      <c r="AE614" s="187" t="e">
        <v>#N/A</v>
      </c>
      <c r="AF614" s="77"/>
      <c r="AH614" s="99"/>
    </row>
    <row r="615" spans="1:34" ht="38.25" customHeight="1" x14ac:dyDescent="0.15">
      <c r="A615" s="92"/>
      <c r="B615" s="62" t="s">
        <v>1003</v>
      </c>
      <c r="C615" s="43">
        <v>610</v>
      </c>
      <c r="D615" s="137" t="s">
        <v>1263</v>
      </c>
      <c r="E615" s="45" t="s">
        <v>195</v>
      </c>
      <c r="F615" s="46" t="s">
        <v>1264</v>
      </c>
      <c r="G615" s="144" t="s">
        <v>510</v>
      </c>
      <c r="H615" s="135">
        <v>1977</v>
      </c>
      <c r="I615" s="146">
        <v>1977</v>
      </c>
      <c r="J615" s="48">
        <v>43.55</v>
      </c>
      <c r="K615" s="140" t="s">
        <v>96</v>
      </c>
      <c r="L615" s="135">
        <v>1</v>
      </c>
      <c r="M615" s="145"/>
      <c r="N615" s="49" t="s">
        <v>123</v>
      </c>
      <c r="O615" s="142"/>
      <c r="P615" s="50">
        <v>9678.3467278989665</v>
      </c>
      <c r="Q615" s="149"/>
      <c r="R615" s="143">
        <v>0</v>
      </c>
      <c r="S615" s="45"/>
      <c r="T615" s="45" t="s">
        <v>98</v>
      </c>
      <c r="U615" s="45" t="s">
        <v>1674</v>
      </c>
      <c r="V615" s="177" t="s">
        <v>2256</v>
      </c>
      <c r="W615" s="183">
        <v>421492</v>
      </c>
      <c r="X615" s="184">
        <f t="shared" si="18"/>
        <v>9678.3467278989665</v>
      </c>
      <c r="Y615" s="179">
        <v>8404.982778415615</v>
      </c>
      <c r="Z615" s="76">
        <v>4795.1320321469575</v>
      </c>
      <c r="AA615" s="76">
        <v>4255.2698048220436</v>
      </c>
      <c r="AB615" s="50">
        <v>5118.989667049369</v>
      </c>
      <c r="AC615" s="185">
        <f t="shared" si="19"/>
        <v>1273.3639494833515</v>
      </c>
      <c r="AD615" s="191"/>
      <c r="AE615" s="187" t="e">
        <v>#N/A</v>
      </c>
      <c r="AF615" s="77"/>
      <c r="AH615" s="99"/>
    </row>
    <row r="616" spans="1:34" ht="38.25" customHeight="1" x14ac:dyDescent="0.15">
      <c r="A616" s="92"/>
      <c r="B616" s="62" t="s">
        <v>1003</v>
      </c>
      <c r="C616" s="43">
        <v>611</v>
      </c>
      <c r="D616" s="137" t="s">
        <v>1265</v>
      </c>
      <c r="E616" s="45" t="s">
        <v>195</v>
      </c>
      <c r="F616" s="46" t="s">
        <v>1266</v>
      </c>
      <c r="G616" s="144" t="s">
        <v>122</v>
      </c>
      <c r="H616" s="135">
        <v>1993</v>
      </c>
      <c r="I616" s="146">
        <v>1993</v>
      </c>
      <c r="J616" s="48">
        <v>48.03</v>
      </c>
      <c r="K616" s="140" t="s">
        <v>96</v>
      </c>
      <c r="L616" s="135">
        <v>1</v>
      </c>
      <c r="M616" s="145"/>
      <c r="N616" s="49" t="s">
        <v>123</v>
      </c>
      <c r="O616" s="142"/>
      <c r="P616" s="50">
        <v>9317.7180928586295</v>
      </c>
      <c r="Q616" s="149"/>
      <c r="R616" s="143">
        <v>209.25</v>
      </c>
      <c r="S616" s="45"/>
      <c r="T616" s="45" t="s">
        <v>98</v>
      </c>
      <c r="U616" s="45" t="s">
        <v>1674</v>
      </c>
      <c r="V616" s="177" t="s">
        <v>2257</v>
      </c>
      <c r="W616" s="183">
        <v>447530</v>
      </c>
      <c r="X616" s="184">
        <f t="shared" si="18"/>
        <v>9317.7180928586295</v>
      </c>
      <c r="Y616" s="179">
        <v>8264.5013533208403</v>
      </c>
      <c r="Z616" s="76">
        <v>6678.7216323131379</v>
      </c>
      <c r="AA616" s="76">
        <v>5746.4084946908179</v>
      </c>
      <c r="AB616" s="50">
        <v>4708.9735581927962</v>
      </c>
      <c r="AC616" s="185">
        <f t="shared" si="19"/>
        <v>1053.2167395377892</v>
      </c>
      <c r="AD616" s="191"/>
      <c r="AE616" s="187" t="e">
        <v>#N/A</v>
      </c>
      <c r="AF616" s="77"/>
      <c r="AH616" s="99"/>
    </row>
    <row r="617" spans="1:34" s="51" customFormat="1" ht="38.25" customHeight="1" x14ac:dyDescent="0.15">
      <c r="A617" s="92"/>
      <c r="B617" s="62" t="s">
        <v>1003</v>
      </c>
      <c r="C617" s="43">
        <v>612</v>
      </c>
      <c r="D617" s="137" t="s">
        <v>1267</v>
      </c>
      <c r="E617" s="45" t="s">
        <v>195</v>
      </c>
      <c r="F617" s="46" t="s">
        <v>1268</v>
      </c>
      <c r="G617" s="144" t="s">
        <v>122</v>
      </c>
      <c r="H617" s="47">
        <v>1930</v>
      </c>
      <c r="I617" s="146">
        <v>1930</v>
      </c>
      <c r="J617" s="48">
        <v>47.19</v>
      </c>
      <c r="K617" s="140" t="s">
        <v>96</v>
      </c>
      <c r="L617" s="135">
        <v>1</v>
      </c>
      <c r="M617" s="145"/>
      <c r="N617" s="49" t="s">
        <v>123</v>
      </c>
      <c r="O617" s="142"/>
      <c r="P617" s="50">
        <v>8094.2148760330583</v>
      </c>
      <c r="Q617" s="149"/>
      <c r="R617" s="143">
        <v>307.47000000000003</v>
      </c>
      <c r="S617" s="45"/>
      <c r="T617" s="45" t="s">
        <v>98</v>
      </c>
      <c r="U617" s="45" t="s">
        <v>1674</v>
      </c>
      <c r="V617" s="177" t="s">
        <v>2258</v>
      </c>
      <c r="W617" s="183">
        <v>381966</v>
      </c>
      <c r="X617" s="184">
        <f t="shared" si="18"/>
        <v>8094.2148760330583</v>
      </c>
      <c r="Y617" s="179">
        <v>8177.2621318075871</v>
      </c>
      <c r="Z617" s="76">
        <v>7257.1943208306848</v>
      </c>
      <c r="AA617" s="76">
        <v>4109.5571095571095</v>
      </c>
      <c r="AB617" s="50">
        <v>4371.4981987709261</v>
      </c>
      <c r="AC617" s="185">
        <f t="shared" si="19"/>
        <v>-83.047255774528821</v>
      </c>
      <c r="AD617" s="191"/>
      <c r="AE617" s="187" t="e">
        <v>#N/A</v>
      </c>
      <c r="AF617" s="77"/>
      <c r="AG617" s="81"/>
      <c r="AH617" s="99"/>
    </row>
    <row r="618" spans="1:34" ht="38.25" customHeight="1" x14ac:dyDescent="0.15">
      <c r="A618" s="92"/>
      <c r="B618" s="62" t="s">
        <v>1003</v>
      </c>
      <c r="C618" s="43">
        <v>613</v>
      </c>
      <c r="D618" s="137" t="s">
        <v>1269</v>
      </c>
      <c r="E618" s="45" t="s">
        <v>195</v>
      </c>
      <c r="F618" s="46" t="s">
        <v>1270</v>
      </c>
      <c r="G618" s="144" t="s">
        <v>122</v>
      </c>
      <c r="H618" s="135">
        <v>2000</v>
      </c>
      <c r="I618" s="146">
        <v>2000</v>
      </c>
      <c r="J618" s="48">
        <v>72.040000000000006</v>
      </c>
      <c r="K618" s="140" t="s">
        <v>96</v>
      </c>
      <c r="L618" s="135">
        <v>1</v>
      </c>
      <c r="M618" s="145"/>
      <c r="N618" s="49" t="s">
        <v>123</v>
      </c>
      <c r="O618" s="142"/>
      <c r="P618" s="50">
        <v>7369.8500832870623</v>
      </c>
      <c r="Q618" s="149"/>
      <c r="R618" s="143">
        <v>400</v>
      </c>
      <c r="S618" s="45"/>
      <c r="T618" s="45" t="s">
        <v>98</v>
      </c>
      <c r="U618" s="45" t="s">
        <v>1674</v>
      </c>
      <c r="V618" s="177" t="s">
        <v>2259</v>
      </c>
      <c r="W618" s="183">
        <v>530924</v>
      </c>
      <c r="X618" s="184">
        <f t="shared" si="18"/>
        <v>7369.8500832870623</v>
      </c>
      <c r="Y618" s="179">
        <v>19330.968906163242</v>
      </c>
      <c r="Z618" s="76">
        <v>15843.559133814546</v>
      </c>
      <c r="AA618" s="76">
        <v>14613.686840644084</v>
      </c>
      <c r="AB618" s="50">
        <v>15095.655191560243</v>
      </c>
      <c r="AC618" s="185">
        <f t="shared" si="19"/>
        <v>-11961.118822876178</v>
      </c>
      <c r="AD618" s="191"/>
      <c r="AE618" s="187" t="e">
        <v>#N/A</v>
      </c>
      <c r="AF618" s="77"/>
      <c r="AH618" s="99"/>
    </row>
    <row r="619" spans="1:34" ht="38.25" customHeight="1" x14ac:dyDescent="0.15">
      <c r="A619" s="92"/>
      <c r="B619" s="62" t="s">
        <v>1003</v>
      </c>
      <c r="C619" s="43">
        <v>614</v>
      </c>
      <c r="D619" s="137" t="s">
        <v>1271</v>
      </c>
      <c r="E619" s="45" t="s">
        <v>195</v>
      </c>
      <c r="F619" s="46" t="s">
        <v>1272</v>
      </c>
      <c r="G619" s="144" t="s">
        <v>122</v>
      </c>
      <c r="H619" s="135">
        <v>1985</v>
      </c>
      <c r="I619" s="146">
        <v>1985</v>
      </c>
      <c r="J619" s="48">
        <v>12.42</v>
      </c>
      <c r="K619" s="140" t="s">
        <v>96</v>
      </c>
      <c r="L619" s="135">
        <v>1</v>
      </c>
      <c r="M619" s="145"/>
      <c r="N619" s="49" t="s">
        <v>123</v>
      </c>
      <c r="O619" s="142"/>
      <c r="P619" s="50">
        <v>9901.1272141706922</v>
      </c>
      <c r="Q619" s="149"/>
      <c r="R619" s="143">
        <v>0</v>
      </c>
      <c r="S619" s="45"/>
      <c r="T619" s="45" t="s">
        <v>98</v>
      </c>
      <c r="U619" s="45" t="s">
        <v>1674</v>
      </c>
      <c r="V619" s="177" t="s">
        <v>2260</v>
      </c>
      <c r="W619" s="183">
        <v>122972</v>
      </c>
      <c r="X619" s="184">
        <f t="shared" si="18"/>
        <v>9901.1272141706922</v>
      </c>
      <c r="Y619" s="179">
        <v>9085.1851851851861</v>
      </c>
      <c r="Z619" s="76">
        <v>7244.1223832528185</v>
      </c>
      <c r="AA619" s="76">
        <v>3443.6392914653784</v>
      </c>
      <c r="AB619" s="50">
        <v>2311.7552334943639</v>
      </c>
      <c r="AC619" s="185">
        <f t="shared" si="19"/>
        <v>815.94202898550611</v>
      </c>
      <c r="AD619" s="191"/>
      <c r="AE619" s="187" t="e">
        <v>#N/A</v>
      </c>
      <c r="AF619" s="77"/>
      <c r="AH619" s="99"/>
    </row>
    <row r="620" spans="1:34" ht="44.25" customHeight="1" x14ac:dyDescent="0.15">
      <c r="A620" s="92"/>
      <c r="B620" s="62" t="s">
        <v>1003</v>
      </c>
      <c r="C620" s="43">
        <v>615</v>
      </c>
      <c r="D620" s="137" t="s">
        <v>2544</v>
      </c>
      <c r="E620" s="45" t="s">
        <v>195</v>
      </c>
      <c r="F620" s="46" t="s">
        <v>1273</v>
      </c>
      <c r="G620" s="144" t="s">
        <v>122</v>
      </c>
      <c r="H620" s="135">
        <v>2009</v>
      </c>
      <c r="I620" s="146">
        <v>2009</v>
      </c>
      <c r="J620" s="48">
        <v>83.63</v>
      </c>
      <c r="K620" s="140" t="s">
        <v>96</v>
      </c>
      <c r="L620" s="135">
        <v>2</v>
      </c>
      <c r="M620" s="145"/>
      <c r="N620" s="49" t="s">
        <v>123</v>
      </c>
      <c r="O620" s="142"/>
      <c r="P620" s="50">
        <v>13488.01865359321</v>
      </c>
      <c r="Q620" s="149"/>
      <c r="R620" s="143">
        <v>435</v>
      </c>
      <c r="S620" s="45"/>
      <c r="T620" s="45" t="s">
        <v>98</v>
      </c>
      <c r="U620" s="45" t="s">
        <v>1674</v>
      </c>
      <c r="V620" s="177" t="s">
        <v>2261</v>
      </c>
      <c r="W620" s="183">
        <v>1128003</v>
      </c>
      <c r="X620" s="184">
        <f t="shared" si="18"/>
        <v>13488.01865359321</v>
      </c>
      <c r="Y620" s="179">
        <v>11194.093028817411</v>
      </c>
      <c r="Z620" s="76">
        <v>9452.1941886882705</v>
      </c>
      <c r="AA620" s="76">
        <v>11037.091952648572</v>
      </c>
      <c r="AB620" s="50">
        <v>8281.7051297381331</v>
      </c>
      <c r="AC620" s="185">
        <f t="shared" si="19"/>
        <v>2293.9256247757985</v>
      </c>
      <c r="AD620" s="191"/>
      <c r="AE620" s="187" t="e">
        <v>#N/A</v>
      </c>
      <c r="AF620" s="77"/>
      <c r="AH620" s="99"/>
    </row>
    <row r="621" spans="1:34" ht="38.25" customHeight="1" x14ac:dyDescent="0.15">
      <c r="A621" s="92"/>
      <c r="B621" s="62" t="s">
        <v>1003</v>
      </c>
      <c r="C621" s="43">
        <v>616</v>
      </c>
      <c r="D621" s="137" t="s">
        <v>1274</v>
      </c>
      <c r="E621" s="45" t="s">
        <v>195</v>
      </c>
      <c r="F621" s="46" t="s">
        <v>1275</v>
      </c>
      <c r="G621" s="144" t="s">
        <v>122</v>
      </c>
      <c r="H621" s="135">
        <v>1990</v>
      </c>
      <c r="I621" s="146">
        <v>1990</v>
      </c>
      <c r="J621" s="48">
        <v>45.55</v>
      </c>
      <c r="K621" s="140" t="s">
        <v>96</v>
      </c>
      <c r="L621" s="135">
        <v>1</v>
      </c>
      <c r="M621" s="145"/>
      <c r="N621" s="49" t="s">
        <v>123</v>
      </c>
      <c r="O621" s="142"/>
      <c r="P621" s="50">
        <v>11645.115257958289</v>
      </c>
      <c r="Q621" s="149"/>
      <c r="R621" s="143">
        <v>0</v>
      </c>
      <c r="S621" s="45"/>
      <c r="T621" s="45" t="s">
        <v>98</v>
      </c>
      <c r="U621" s="45" t="s">
        <v>1674</v>
      </c>
      <c r="V621" s="177" t="s">
        <v>2262</v>
      </c>
      <c r="W621" s="183">
        <v>530435</v>
      </c>
      <c r="X621" s="184">
        <f t="shared" si="18"/>
        <v>11645.115257958289</v>
      </c>
      <c r="Y621" s="179">
        <v>6444.6761800219547</v>
      </c>
      <c r="Z621" s="76">
        <v>3685.1811196487379</v>
      </c>
      <c r="AA621" s="76">
        <v>4487.1350164654232</v>
      </c>
      <c r="AB621" s="50">
        <v>2101.7563117453351</v>
      </c>
      <c r="AC621" s="185">
        <f t="shared" si="19"/>
        <v>5200.4390779363339</v>
      </c>
      <c r="AD621" s="191"/>
      <c r="AE621" s="187" t="e">
        <v>#N/A</v>
      </c>
      <c r="AF621" s="77"/>
      <c r="AH621" s="99"/>
    </row>
    <row r="622" spans="1:34" ht="45" customHeight="1" x14ac:dyDescent="0.15">
      <c r="A622" s="92"/>
      <c r="B622" s="62" t="s">
        <v>1003</v>
      </c>
      <c r="C622" s="43">
        <v>617</v>
      </c>
      <c r="D622" s="137" t="s">
        <v>1276</v>
      </c>
      <c r="E622" s="45" t="s">
        <v>195</v>
      </c>
      <c r="F622" s="46" t="s">
        <v>1277</v>
      </c>
      <c r="G622" s="144" t="s">
        <v>122</v>
      </c>
      <c r="H622" s="135">
        <v>1990</v>
      </c>
      <c r="I622" s="146">
        <v>1990</v>
      </c>
      <c r="J622" s="48">
        <v>46.4</v>
      </c>
      <c r="K622" s="140" t="s">
        <v>96</v>
      </c>
      <c r="L622" s="135">
        <v>1</v>
      </c>
      <c r="M622" s="145"/>
      <c r="N622" s="49" t="s">
        <v>123</v>
      </c>
      <c r="O622" s="142"/>
      <c r="P622" s="50">
        <v>10902.306034482759</v>
      </c>
      <c r="Q622" s="149"/>
      <c r="R622" s="143">
        <v>0</v>
      </c>
      <c r="S622" s="45"/>
      <c r="T622" s="45" t="s">
        <v>98</v>
      </c>
      <c r="U622" s="45" t="s">
        <v>1674</v>
      </c>
      <c r="V622" s="177" t="s">
        <v>2263</v>
      </c>
      <c r="W622" s="183">
        <v>505867</v>
      </c>
      <c r="X622" s="184">
        <f t="shared" si="18"/>
        <v>10902.306034482759</v>
      </c>
      <c r="Y622" s="179">
        <v>6123.5775862068967</v>
      </c>
      <c r="Z622" s="76">
        <v>3859.719827586207</v>
      </c>
      <c r="AA622" s="76">
        <v>5789.870689655173</v>
      </c>
      <c r="AB622" s="50">
        <v>2102.6724137931037</v>
      </c>
      <c r="AC622" s="185">
        <f t="shared" si="19"/>
        <v>4778.7284482758623</v>
      </c>
      <c r="AD622" s="191"/>
      <c r="AE622" s="187" t="e">
        <v>#N/A</v>
      </c>
      <c r="AF622" s="77"/>
      <c r="AH622" s="99"/>
    </row>
    <row r="623" spans="1:34" ht="45" customHeight="1" x14ac:dyDescent="0.15">
      <c r="A623" s="92"/>
      <c r="B623" s="62" t="s">
        <v>1003</v>
      </c>
      <c r="C623" s="43">
        <v>618</v>
      </c>
      <c r="D623" s="137" t="s">
        <v>1278</v>
      </c>
      <c r="E623" s="45" t="s">
        <v>195</v>
      </c>
      <c r="F623" s="46" t="s">
        <v>1279</v>
      </c>
      <c r="G623" s="144" t="s">
        <v>122</v>
      </c>
      <c r="H623" s="135">
        <v>1986</v>
      </c>
      <c r="I623" s="146">
        <v>1986</v>
      </c>
      <c r="J623" s="48">
        <v>47.199999999999996</v>
      </c>
      <c r="K623" s="140" t="s">
        <v>96</v>
      </c>
      <c r="L623" s="135">
        <v>1</v>
      </c>
      <c r="M623" s="145"/>
      <c r="N623" s="49" t="s">
        <v>123</v>
      </c>
      <c r="O623" s="142"/>
      <c r="P623" s="50">
        <v>6478.1779661016953</v>
      </c>
      <c r="Q623" s="149"/>
      <c r="R623" s="143">
        <v>0</v>
      </c>
      <c r="S623" s="45"/>
      <c r="T623" s="45" t="s">
        <v>98</v>
      </c>
      <c r="U623" s="45" t="s">
        <v>1674</v>
      </c>
      <c r="V623" s="177" t="s">
        <v>2264</v>
      </c>
      <c r="W623" s="183">
        <v>305770</v>
      </c>
      <c r="X623" s="184">
        <f t="shared" si="18"/>
        <v>6478.1779661016953</v>
      </c>
      <c r="Y623" s="179">
        <v>5260.2754237288136</v>
      </c>
      <c r="Z623" s="76">
        <v>3399.4279661016953</v>
      </c>
      <c r="AA623" s="76">
        <v>7390.8050847457635</v>
      </c>
      <c r="AB623" s="50">
        <v>2399.2372881355936</v>
      </c>
      <c r="AC623" s="185">
        <f t="shared" si="19"/>
        <v>1217.9025423728817</v>
      </c>
      <c r="AD623" s="191"/>
      <c r="AE623" s="187" t="e">
        <v>#N/A</v>
      </c>
      <c r="AF623" s="77"/>
      <c r="AH623" s="99"/>
    </row>
    <row r="624" spans="1:34" ht="38.25" customHeight="1" x14ac:dyDescent="0.15">
      <c r="A624" s="92"/>
      <c r="B624" s="62" t="s">
        <v>1003</v>
      </c>
      <c r="C624" s="43">
        <v>619</v>
      </c>
      <c r="D624" s="137" t="s">
        <v>1280</v>
      </c>
      <c r="E624" s="45" t="s">
        <v>195</v>
      </c>
      <c r="F624" s="46" t="s">
        <v>1281</v>
      </c>
      <c r="G624" s="144" t="s">
        <v>122</v>
      </c>
      <c r="H624" s="135">
        <v>1983</v>
      </c>
      <c r="I624" s="146">
        <v>1983</v>
      </c>
      <c r="J624" s="48">
        <v>43.06</v>
      </c>
      <c r="K624" s="140" t="s">
        <v>96</v>
      </c>
      <c r="L624" s="135">
        <v>1</v>
      </c>
      <c r="M624" s="145"/>
      <c r="N624" s="49" t="s">
        <v>123</v>
      </c>
      <c r="O624" s="142"/>
      <c r="P624" s="50">
        <v>8595.7965629354385</v>
      </c>
      <c r="Q624" s="149"/>
      <c r="R624" s="143">
        <v>52</v>
      </c>
      <c r="S624" s="45"/>
      <c r="T624" s="45" t="s">
        <v>98</v>
      </c>
      <c r="U624" s="45" t="s">
        <v>1674</v>
      </c>
      <c r="V624" s="177" t="s">
        <v>2265</v>
      </c>
      <c r="W624" s="183">
        <v>370135</v>
      </c>
      <c r="X624" s="184">
        <f t="shared" si="18"/>
        <v>8595.7965629354385</v>
      </c>
      <c r="Y624" s="179">
        <v>9755.6665118439378</v>
      </c>
      <c r="Z624" s="76">
        <v>4389.0617742684626</v>
      </c>
      <c r="AA624" s="76">
        <v>8651.4398513701799</v>
      </c>
      <c r="AB624" s="50">
        <v>2897.2131908964234</v>
      </c>
      <c r="AC624" s="185">
        <f t="shared" si="19"/>
        <v>-1159.8699489084993</v>
      </c>
      <c r="AD624" s="191"/>
      <c r="AE624" s="187" t="e">
        <v>#N/A</v>
      </c>
      <c r="AF624" s="77"/>
      <c r="AH624" s="99"/>
    </row>
    <row r="625" spans="1:34" ht="38.25" customHeight="1" x14ac:dyDescent="0.15">
      <c r="A625" s="92"/>
      <c r="B625" s="62" t="s">
        <v>1003</v>
      </c>
      <c r="C625" s="43">
        <v>620</v>
      </c>
      <c r="D625" s="137" t="s">
        <v>1282</v>
      </c>
      <c r="E625" s="45" t="s">
        <v>195</v>
      </c>
      <c r="F625" s="46" t="s">
        <v>1283</v>
      </c>
      <c r="G625" s="144" t="s">
        <v>122</v>
      </c>
      <c r="H625" s="135">
        <v>1987</v>
      </c>
      <c r="I625" s="146">
        <v>1987</v>
      </c>
      <c r="J625" s="48">
        <v>42.23</v>
      </c>
      <c r="K625" s="140" t="s">
        <v>96</v>
      </c>
      <c r="L625" s="135">
        <v>1</v>
      </c>
      <c r="M625" s="145"/>
      <c r="N625" s="49" t="s">
        <v>123</v>
      </c>
      <c r="O625" s="142"/>
      <c r="P625" s="50">
        <v>9641.8896519062291</v>
      </c>
      <c r="Q625" s="149"/>
      <c r="R625" s="143">
        <v>0</v>
      </c>
      <c r="S625" s="45"/>
      <c r="T625" s="45" t="s">
        <v>98</v>
      </c>
      <c r="U625" s="45" t="s">
        <v>1674</v>
      </c>
      <c r="V625" s="177" t="s">
        <v>2266</v>
      </c>
      <c r="W625" s="183">
        <v>407177</v>
      </c>
      <c r="X625" s="184">
        <f t="shared" si="18"/>
        <v>9641.8896519062291</v>
      </c>
      <c r="Y625" s="179">
        <v>5755.6950035519776</v>
      </c>
      <c r="Z625" s="76">
        <v>3934.5488988870475</v>
      </c>
      <c r="AA625" s="76">
        <v>6565.1906227800146</v>
      </c>
      <c r="AB625" s="50">
        <v>2645.891546294104</v>
      </c>
      <c r="AC625" s="185">
        <f t="shared" si="19"/>
        <v>3886.1946483542515</v>
      </c>
      <c r="AD625" s="191"/>
      <c r="AE625" s="187" t="e">
        <v>#N/A</v>
      </c>
      <c r="AF625" s="77"/>
      <c r="AH625" s="99"/>
    </row>
    <row r="626" spans="1:34" ht="38.25" customHeight="1" x14ac:dyDescent="0.15">
      <c r="A626" s="92"/>
      <c r="B626" s="62" t="s">
        <v>1003</v>
      </c>
      <c r="C626" s="43">
        <v>621</v>
      </c>
      <c r="D626" s="137" t="s">
        <v>1284</v>
      </c>
      <c r="E626" s="45" t="s">
        <v>195</v>
      </c>
      <c r="F626" s="46" t="s">
        <v>1285</v>
      </c>
      <c r="G626" s="144" t="s">
        <v>122</v>
      </c>
      <c r="H626" s="135">
        <v>1990</v>
      </c>
      <c r="I626" s="146">
        <v>1990</v>
      </c>
      <c r="J626" s="48">
        <v>49.7</v>
      </c>
      <c r="K626" s="140" t="s">
        <v>96</v>
      </c>
      <c r="L626" s="135">
        <v>2</v>
      </c>
      <c r="M626" s="145"/>
      <c r="N626" s="49" t="s">
        <v>123</v>
      </c>
      <c r="O626" s="142"/>
      <c r="P626" s="50">
        <v>8005.1509054325952</v>
      </c>
      <c r="Q626" s="149"/>
      <c r="R626" s="143">
        <v>0</v>
      </c>
      <c r="S626" s="45"/>
      <c r="T626" s="45" t="s">
        <v>98</v>
      </c>
      <c r="U626" s="45" t="s">
        <v>1674</v>
      </c>
      <c r="V626" s="177" t="s">
        <v>2267</v>
      </c>
      <c r="W626" s="183">
        <v>397856</v>
      </c>
      <c r="X626" s="184">
        <f t="shared" si="18"/>
        <v>8005.1509054325952</v>
      </c>
      <c r="Y626" s="179">
        <v>5302.8571428571422</v>
      </c>
      <c r="Z626" s="76">
        <v>5378.329979879275</v>
      </c>
      <c r="AA626" s="76">
        <v>5583.3802816901407</v>
      </c>
      <c r="AB626" s="50">
        <v>2621.4084507042253</v>
      </c>
      <c r="AC626" s="185">
        <f t="shared" si="19"/>
        <v>2702.293762575453</v>
      </c>
      <c r="AD626" s="191"/>
      <c r="AE626" s="187" t="e">
        <v>#N/A</v>
      </c>
      <c r="AF626" s="77"/>
      <c r="AH626" s="99"/>
    </row>
    <row r="627" spans="1:34" ht="38.25" customHeight="1" x14ac:dyDescent="0.15">
      <c r="A627" s="92"/>
      <c r="B627" s="62" t="s">
        <v>1003</v>
      </c>
      <c r="C627" s="43">
        <v>622</v>
      </c>
      <c r="D627" s="137" t="s">
        <v>1286</v>
      </c>
      <c r="E627" s="45" t="s">
        <v>195</v>
      </c>
      <c r="F627" s="46" t="s">
        <v>1287</v>
      </c>
      <c r="G627" s="144" t="s">
        <v>122</v>
      </c>
      <c r="H627" s="135">
        <v>1978</v>
      </c>
      <c r="I627" s="146">
        <v>1978</v>
      </c>
      <c r="J627" s="48">
        <v>35.32</v>
      </c>
      <c r="K627" s="140" t="s">
        <v>96</v>
      </c>
      <c r="L627" s="135">
        <v>1</v>
      </c>
      <c r="M627" s="145"/>
      <c r="N627" s="49" t="s">
        <v>123</v>
      </c>
      <c r="O627" s="142"/>
      <c r="P627" s="50">
        <v>13281.596828992073</v>
      </c>
      <c r="Q627" s="149"/>
      <c r="R627" s="143">
        <v>0</v>
      </c>
      <c r="S627" s="45"/>
      <c r="T627" s="45" t="s">
        <v>98</v>
      </c>
      <c r="U627" s="45" t="s">
        <v>1674</v>
      </c>
      <c r="V627" s="177" t="s">
        <v>2268</v>
      </c>
      <c r="W627" s="183">
        <v>469106</v>
      </c>
      <c r="X627" s="184">
        <f t="shared" si="18"/>
        <v>13281.596828992073</v>
      </c>
      <c r="Y627" s="179">
        <v>6397.7066817667046</v>
      </c>
      <c r="Z627" s="76">
        <v>6369.3941109852776</v>
      </c>
      <c r="AA627" s="76">
        <v>9047.1121177802943</v>
      </c>
      <c r="AB627" s="50">
        <v>3568.9977349943374</v>
      </c>
      <c r="AC627" s="185">
        <f t="shared" si="19"/>
        <v>6883.8901472253683</v>
      </c>
      <c r="AD627" s="191"/>
      <c r="AE627" s="187" t="e">
        <v>#N/A</v>
      </c>
      <c r="AF627" s="77"/>
      <c r="AH627" s="99"/>
    </row>
    <row r="628" spans="1:34" ht="38.25" customHeight="1" x14ac:dyDescent="0.15">
      <c r="A628" s="92"/>
      <c r="B628" s="62" t="s">
        <v>1003</v>
      </c>
      <c r="C628" s="43">
        <v>623</v>
      </c>
      <c r="D628" s="137" t="s">
        <v>1288</v>
      </c>
      <c r="E628" s="45" t="s">
        <v>118</v>
      </c>
      <c r="F628" s="46" t="s">
        <v>1289</v>
      </c>
      <c r="G628" s="144" t="s">
        <v>122</v>
      </c>
      <c r="H628" s="135">
        <v>1976</v>
      </c>
      <c r="I628" s="146">
        <v>1976</v>
      </c>
      <c r="J628" s="48">
        <v>54</v>
      </c>
      <c r="K628" s="140" t="s">
        <v>96</v>
      </c>
      <c r="L628" s="135">
        <v>1</v>
      </c>
      <c r="M628" s="145"/>
      <c r="N628" s="49" t="s">
        <v>123</v>
      </c>
      <c r="O628" s="142"/>
      <c r="P628" s="50">
        <v>7236</v>
      </c>
      <c r="Q628" s="149"/>
      <c r="R628" s="143">
        <v>0</v>
      </c>
      <c r="S628" s="45"/>
      <c r="T628" s="45" t="s">
        <v>98</v>
      </c>
      <c r="U628" s="45" t="s">
        <v>1674</v>
      </c>
      <c r="V628" s="177" t="s">
        <v>2269</v>
      </c>
      <c r="W628" s="183">
        <v>390744</v>
      </c>
      <c r="X628" s="184">
        <f t="shared" si="18"/>
        <v>7236</v>
      </c>
      <c r="Y628" s="179">
        <v>11622.12962962963</v>
      </c>
      <c r="Z628" s="76">
        <v>4641</v>
      </c>
      <c r="AA628" s="76">
        <v>7313.6851851851852</v>
      </c>
      <c r="AB628" s="50">
        <v>2863.462962962963</v>
      </c>
      <c r="AC628" s="185">
        <f t="shared" si="19"/>
        <v>-4386.1296296296296</v>
      </c>
      <c r="AD628" s="191"/>
      <c r="AE628" s="187" t="e">
        <v>#N/A</v>
      </c>
      <c r="AF628" s="77"/>
      <c r="AH628" s="99"/>
    </row>
    <row r="629" spans="1:34" ht="38.25" customHeight="1" x14ac:dyDescent="0.15">
      <c r="A629" s="92"/>
      <c r="B629" s="62" t="s">
        <v>1003</v>
      </c>
      <c r="C629" s="43">
        <v>624</v>
      </c>
      <c r="D629" s="137" t="s">
        <v>1290</v>
      </c>
      <c r="E629" s="45" t="s">
        <v>118</v>
      </c>
      <c r="F629" s="46" t="s">
        <v>1291</v>
      </c>
      <c r="G629" s="144" t="s">
        <v>510</v>
      </c>
      <c r="H629" s="135">
        <v>1973</v>
      </c>
      <c r="I629" s="146">
        <v>1973</v>
      </c>
      <c r="J629" s="48">
        <v>37.200000000000003</v>
      </c>
      <c r="K629" s="140" t="s">
        <v>96</v>
      </c>
      <c r="L629" s="135">
        <v>1</v>
      </c>
      <c r="M629" s="145"/>
      <c r="N629" s="49" t="s">
        <v>123</v>
      </c>
      <c r="O629" s="142"/>
      <c r="P629" s="50">
        <v>10873.897849462364</v>
      </c>
      <c r="Q629" s="149"/>
      <c r="R629" s="143">
        <v>84</v>
      </c>
      <c r="S629" s="45"/>
      <c r="T629" s="45" t="s">
        <v>98</v>
      </c>
      <c r="U629" s="45" t="s">
        <v>1674</v>
      </c>
      <c r="V629" s="177" t="s">
        <v>2270</v>
      </c>
      <c r="W629" s="183">
        <v>404509</v>
      </c>
      <c r="X629" s="184">
        <f t="shared" si="18"/>
        <v>10873.897849462364</v>
      </c>
      <c r="Y629" s="179">
        <v>10945.430107526881</v>
      </c>
      <c r="Z629" s="76">
        <v>81773.548387096773</v>
      </c>
      <c r="AA629" s="76">
        <v>6626.6935483870966</v>
      </c>
      <c r="AB629" s="50">
        <v>7377.5537634408593</v>
      </c>
      <c r="AC629" s="185">
        <f t="shared" si="19"/>
        <v>-71.532258064517009</v>
      </c>
      <c r="AD629" s="191"/>
      <c r="AE629" s="187" t="e">
        <v>#N/A</v>
      </c>
      <c r="AF629" s="77"/>
      <c r="AH629" s="99"/>
    </row>
    <row r="630" spans="1:34" ht="38.25" customHeight="1" x14ac:dyDescent="0.15">
      <c r="A630" s="92"/>
      <c r="B630" s="62" t="s">
        <v>1003</v>
      </c>
      <c r="C630" s="43">
        <v>625</v>
      </c>
      <c r="D630" s="137" t="s">
        <v>1292</v>
      </c>
      <c r="E630" s="45" t="s">
        <v>118</v>
      </c>
      <c r="F630" s="46" t="s">
        <v>1293</v>
      </c>
      <c r="G630" s="144" t="s">
        <v>122</v>
      </c>
      <c r="H630" s="135">
        <v>2012</v>
      </c>
      <c r="I630" s="146">
        <v>2012</v>
      </c>
      <c r="J630" s="48">
        <v>75.349999999999994</v>
      </c>
      <c r="K630" s="140" t="s">
        <v>96</v>
      </c>
      <c r="L630" s="135">
        <v>1</v>
      </c>
      <c r="M630" s="145"/>
      <c r="N630" s="49" t="s">
        <v>123</v>
      </c>
      <c r="O630" s="142"/>
      <c r="P630" s="50">
        <v>12599.840743198409</v>
      </c>
      <c r="Q630" s="149"/>
      <c r="R630" s="143">
        <v>585.02</v>
      </c>
      <c r="S630" s="45"/>
      <c r="T630" s="45" t="s">
        <v>98</v>
      </c>
      <c r="U630" s="45" t="s">
        <v>1674</v>
      </c>
      <c r="V630" s="177" t="s">
        <v>2271</v>
      </c>
      <c r="W630" s="183">
        <v>949398</v>
      </c>
      <c r="X630" s="184">
        <f t="shared" si="18"/>
        <v>12599.840743198409</v>
      </c>
      <c r="Y630" s="179">
        <v>13841.340411413405</v>
      </c>
      <c r="Z630" s="76">
        <v>11566.741871267419</v>
      </c>
      <c r="AA630" s="76">
        <v>10654.784339747845</v>
      </c>
      <c r="AB630" s="50">
        <v>10342.694094226941</v>
      </c>
      <c r="AC630" s="185">
        <f t="shared" si="19"/>
        <v>-1241.4996682149958</v>
      </c>
      <c r="AD630" s="191"/>
      <c r="AE630" s="187" t="e">
        <v>#N/A</v>
      </c>
      <c r="AF630" s="77"/>
      <c r="AH630" s="99"/>
    </row>
    <row r="631" spans="1:34" ht="38.25" customHeight="1" x14ac:dyDescent="0.15">
      <c r="A631" s="92"/>
      <c r="B631" s="62" t="s">
        <v>1003</v>
      </c>
      <c r="C631" s="43">
        <v>626</v>
      </c>
      <c r="D631" s="137" t="s">
        <v>1294</v>
      </c>
      <c r="E631" s="45" t="s">
        <v>118</v>
      </c>
      <c r="F631" s="46" t="s">
        <v>1295</v>
      </c>
      <c r="G631" s="144" t="s">
        <v>122</v>
      </c>
      <c r="H631" s="135">
        <v>1991</v>
      </c>
      <c r="I631" s="146">
        <v>1991</v>
      </c>
      <c r="J631" s="48">
        <v>77.84</v>
      </c>
      <c r="K631" s="140" t="s">
        <v>96</v>
      </c>
      <c r="L631" s="135">
        <v>2</v>
      </c>
      <c r="M631" s="145"/>
      <c r="N631" s="49" t="s">
        <v>123</v>
      </c>
      <c r="O631" s="142"/>
      <c r="P631" s="50">
        <v>6458.1063720452203</v>
      </c>
      <c r="Q631" s="149"/>
      <c r="R631" s="143">
        <v>165.28</v>
      </c>
      <c r="S631" s="45"/>
      <c r="T631" s="45" t="s">
        <v>98</v>
      </c>
      <c r="U631" s="45" t="s">
        <v>1674</v>
      </c>
      <c r="V631" s="177" t="s">
        <v>2272</v>
      </c>
      <c r="W631" s="183">
        <v>502699</v>
      </c>
      <c r="X631" s="184">
        <f t="shared" si="18"/>
        <v>6458.1063720452203</v>
      </c>
      <c r="Y631" s="179">
        <v>8160.9583761562171</v>
      </c>
      <c r="Z631" s="76">
        <v>6080.5241521068856</v>
      </c>
      <c r="AA631" s="76">
        <v>3847.0709146968138</v>
      </c>
      <c r="AB631" s="50">
        <v>4030.6654676258991</v>
      </c>
      <c r="AC631" s="185">
        <f t="shared" si="19"/>
        <v>-1702.8520041109969</v>
      </c>
      <c r="AD631" s="191"/>
      <c r="AE631" s="187" t="e">
        <v>#N/A</v>
      </c>
      <c r="AF631" s="77"/>
      <c r="AH631" s="99"/>
    </row>
    <row r="632" spans="1:34" ht="38.25" customHeight="1" x14ac:dyDescent="0.15">
      <c r="A632" s="92"/>
      <c r="B632" s="62" t="s">
        <v>1003</v>
      </c>
      <c r="C632" s="43">
        <v>627</v>
      </c>
      <c r="D632" s="137" t="s">
        <v>1296</v>
      </c>
      <c r="E632" s="45" t="s">
        <v>118</v>
      </c>
      <c r="F632" s="46" t="s">
        <v>1297</v>
      </c>
      <c r="G632" s="144" t="s">
        <v>122</v>
      </c>
      <c r="H632" s="135">
        <v>1989</v>
      </c>
      <c r="I632" s="146">
        <v>1989</v>
      </c>
      <c r="J632" s="48">
        <v>45.55</v>
      </c>
      <c r="K632" s="140" t="s">
        <v>96</v>
      </c>
      <c r="L632" s="135">
        <v>1</v>
      </c>
      <c r="M632" s="145"/>
      <c r="N632" s="49" t="s">
        <v>123</v>
      </c>
      <c r="O632" s="142"/>
      <c r="P632" s="50">
        <v>9479.2974753018661</v>
      </c>
      <c r="Q632" s="149"/>
      <c r="R632" s="143">
        <v>104</v>
      </c>
      <c r="S632" s="45"/>
      <c r="T632" s="45" t="s">
        <v>98</v>
      </c>
      <c r="U632" s="45" t="s">
        <v>1674</v>
      </c>
      <c r="V632" s="177" t="s">
        <v>2273</v>
      </c>
      <c r="W632" s="183">
        <v>431782</v>
      </c>
      <c r="X632" s="184">
        <f t="shared" si="18"/>
        <v>9479.2974753018661</v>
      </c>
      <c r="Y632" s="179">
        <v>6180.3732162458837</v>
      </c>
      <c r="Z632" s="76">
        <v>5997.8485181119649</v>
      </c>
      <c r="AA632" s="76">
        <v>7014.8627881448965</v>
      </c>
      <c r="AB632" s="50">
        <v>2617.7607025246984</v>
      </c>
      <c r="AC632" s="185">
        <f t="shared" si="19"/>
        <v>3298.9242590559825</v>
      </c>
      <c r="AD632" s="191"/>
      <c r="AE632" s="187" t="e">
        <v>#N/A</v>
      </c>
      <c r="AF632" s="77"/>
      <c r="AH632" s="99"/>
    </row>
    <row r="633" spans="1:34" ht="38.25" customHeight="1" x14ac:dyDescent="0.15">
      <c r="A633" s="92"/>
      <c r="B633" s="62" t="s">
        <v>1003</v>
      </c>
      <c r="C633" s="43">
        <v>628</v>
      </c>
      <c r="D633" s="137" t="s">
        <v>2481</v>
      </c>
      <c r="E633" s="45" t="s">
        <v>118</v>
      </c>
      <c r="F633" s="46" t="s">
        <v>164</v>
      </c>
      <c r="G633" s="144" t="s">
        <v>122</v>
      </c>
      <c r="H633" s="135">
        <v>1998</v>
      </c>
      <c r="I633" s="146">
        <v>1998</v>
      </c>
      <c r="J633" s="48">
        <v>50.7</v>
      </c>
      <c r="K633" s="140" t="s">
        <v>96</v>
      </c>
      <c r="L633" s="135">
        <v>1</v>
      </c>
      <c r="M633" s="145"/>
      <c r="N633" s="49" t="s">
        <v>123</v>
      </c>
      <c r="O633" s="142" t="s">
        <v>97</v>
      </c>
      <c r="P633" s="50">
        <v>7762.9388560157786</v>
      </c>
      <c r="Q633" s="149"/>
      <c r="R633" s="143"/>
      <c r="S633" s="45" t="s">
        <v>2493</v>
      </c>
      <c r="T633" s="45" t="s">
        <v>1298</v>
      </c>
      <c r="U633" s="45" t="s">
        <v>1674</v>
      </c>
      <c r="V633" s="177" t="s">
        <v>2274</v>
      </c>
      <c r="W633" s="183">
        <v>393581</v>
      </c>
      <c r="X633" s="184">
        <f t="shared" si="18"/>
        <v>7762.9388560157786</v>
      </c>
      <c r="Y633" s="179">
        <v>10126.134122287967</v>
      </c>
      <c r="Z633" s="76">
        <v>13200.295857988165</v>
      </c>
      <c r="AA633" s="76">
        <v>21609.72386587771</v>
      </c>
      <c r="AB633" s="50">
        <v>13289.605522682445</v>
      </c>
      <c r="AC633" s="185">
        <f t="shared" si="19"/>
        <v>-2363.1952662721887</v>
      </c>
      <c r="AD633" s="191"/>
      <c r="AE633" s="187" t="e">
        <v>#N/A</v>
      </c>
      <c r="AF633" s="77"/>
      <c r="AH633" s="99"/>
    </row>
    <row r="634" spans="1:34" ht="38.25" customHeight="1" x14ac:dyDescent="0.15">
      <c r="A634" s="92"/>
      <c r="B634" s="62" t="s">
        <v>1003</v>
      </c>
      <c r="C634" s="43">
        <v>629</v>
      </c>
      <c r="D634" s="137" t="s">
        <v>1299</v>
      </c>
      <c r="E634" s="45" t="s">
        <v>118</v>
      </c>
      <c r="F634" s="46" t="s">
        <v>1300</v>
      </c>
      <c r="G634" s="144" t="s">
        <v>122</v>
      </c>
      <c r="H634" s="135">
        <v>2005</v>
      </c>
      <c r="I634" s="146">
        <v>2005</v>
      </c>
      <c r="J634" s="48">
        <v>93.16</v>
      </c>
      <c r="K634" s="140" t="s">
        <v>96</v>
      </c>
      <c r="L634" s="135">
        <v>1</v>
      </c>
      <c r="M634" s="145"/>
      <c r="N634" s="49" t="s">
        <v>123</v>
      </c>
      <c r="O634" s="142"/>
      <c r="P634" s="50">
        <v>15970.663374838987</v>
      </c>
      <c r="Q634" s="149"/>
      <c r="R634" s="143">
        <v>372</v>
      </c>
      <c r="S634" s="45"/>
      <c r="T634" s="45" t="s">
        <v>98</v>
      </c>
      <c r="U634" s="45" t="s">
        <v>1674</v>
      </c>
      <c r="V634" s="177" t="s">
        <v>2275</v>
      </c>
      <c r="W634" s="183">
        <v>1487827</v>
      </c>
      <c r="X634" s="184">
        <f t="shared" si="18"/>
        <v>15970.663374838987</v>
      </c>
      <c r="Y634" s="179">
        <v>14536.292400171747</v>
      </c>
      <c r="Z634" s="76">
        <v>10720.566766852728</v>
      </c>
      <c r="AA634" s="76">
        <v>12212.033061399743</v>
      </c>
      <c r="AB634" s="50">
        <v>8483.1043366251615</v>
      </c>
      <c r="AC634" s="185">
        <f t="shared" si="19"/>
        <v>1434.3709746672394</v>
      </c>
      <c r="AD634" s="191"/>
      <c r="AE634" s="187" t="e">
        <v>#N/A</v>
      </c>
      <c r="AF634" s="77"/>
      <c r="AH634" s="99"/>
    </row>
    <row r="635" spans="1:34" ht="38.25" customHeight="1" x14ac:dyDescent="0.15">
      <c r="A635" s="92"/>
      <c r="B635" s="62" t="s">
        <v>1003</v>
      </c>
      <c r="C635" s="43">
        <v>630</v>
      </c>
      <c r="D635" s="137" t="s">
        <v>1301</v>
      </c>
      <c r="E635" s="45" t="s">
        <v>118</v>
      </c>
      <c r="F635" s="46" t="s">
        <v>1302</v>
      </c>
      <c r="G635" s="144" t="s">
        <v>122</v>
      </c>
      <c r="H635" s="135">
        <v>1971</v>
      </c>
      <c r="I635" s="146">
        <v>1971</v>
      </c>
      <c r="J635" s="48">
        <v>82.08</v>
      </c>
      <c r="K635" s="140" t="s">
        <v>96</v>
      </c>
      <c r="L635" s="135">
        <v>1</v>
      </c>
      <c r="M635" s="145"/>
      <c r="N635" s="49" t="s">
        <v>123</v>
      </c>
      <c r="O635" s="142"/>
      <c r="P635" s="50">
        <v>9027.5341130604284</v>
      </c>
      <c r="Q635" s="149"/>
      <c r="R635" s="143">
        <v>214.43</v>
      </c>
      <c r="S635" s="45"/>
      <c r="T635" s="45" t="s">
        <v>98</v>
      </c>
      <c r="U635" s="45" t="s">
        <v>1674</v>
      </c>
      <c r="V635" s="177" t="s">
        <v>2276</v>
      </c>
      <c r="W635" s="183">
        <v>740980</v>
      </c>
      <c r="X635" s="184">
        <f t="shared" si="18"/>
        <v>9027.5341130604284</v>
      </c>
      <c r="Y635" s="179">
        <v>7641.0940545808971</v>
      </c>
      <c r="Z635" s="76">
        <v>7486.9395711500974</v>
      </c>
      <c r="AA635" s="76">
        <v>7613.4259259259261</v>
      </c>
      <c r="AB635" s="50">
        <v>3271.2475633528265</v>
      </c>
      <c r="AC635" s="185">
        <f t="shared" si="19"/>
        <v>1386.4400584795312</v>
      </c>
      <c r="AD635" s="191"/>
      <c r="AE635" s="187" t="e">
        <v>#N/A</v>
      </c>
      <c r="AF635" s="77"/>
      <c r="AH635" s="99"/>
    </row>
    <row r="636" spans="1:34" ht="38.25" customHeight="1" x14ac:dyDescent="0.15">
      <c r="A636" s="92"/>
      <c r="B636" s="62" t="s">
        <v>1003</v>
      </c>
      <c r="C636" s="43">
        <v>631</v>
      </c>
      <c r="D636" s="137" t="s">
        <v>1303</v>
      </c>
      <c r="E636" s="45" t="s">
        <v>118</v>
      </c>
      <c r="F636" s="46" t="s">
        <v>1304</v>
      </c>
      <c r="G636" s="144" t="s">
        <v>122</v>
      </c>
      <c r="H636" s="135">
        <v>1979</v>
      </c>
      <c r="I636" s="146">
        <v>1979</v>
      </c>
      <c r="J636" s="48">
        <v>35.32</v>
      </c>
      <c r="K636" s="140" t="s">
        <v>96</v>
      </c>
      <c r="L636" s="135">
        <v>1</v>
      </c>
      <c r="M636" s="145"/>
      <c r="N636" s="49" t="s">
        <v>123</v>
      </c>
      <c r="O636" s="142"/>
      <c r="P636" s="50">
        <v>12097.480181200453</v>
      </c>
      <c r="Q636" s="149"/>
      <c r="R636" s="143">
        <v>302.68</v>
      </c>
      <c r="S636" s="45"/>
      <c r="T636" s="45" t="s">
        <v>98</v>
      </c>
      <c r="U636" s="45" t="s">
        <v>1674</v>
      </c>
      <c r="V636" s="177" t="s">
        <v>2277</v>
      </c>
      <c r="W636" s="183">
        <v>427283</v>
      </c>
      <c r="X636" s="184">
        <f t="shared" si="18"/>
        <v>12097.480181200453</v>
      </c>
      <c r="Y636" s="179">
        <v>8103.36919592299</v>
      </c>
      <c r="Z636" s="76">
        <v>6309.7961494903739</v>
      </c>
      <c r="AA636" s="76">
        <v>7799.6036240090598</v>
      </c>
      <c r="AB636" s="50">
        <v>3152.1517553793883</v>
      </c>
      <c r="AC636" s="185">
        <f t="shared" si="19"/>
        <v>3994.1109852774634</v>
      </c>
      <c r="AD636" s="191"/>
      <c r="AE636" s="187" t="e">
        <v>#N/A</v>
      </c>
      <c r="AF636" s="77"/>
      <c r="AH636" s="99"/>
    </row>
    <row r="637" spans="1:34" ht="38.25" customHeight="1" x14ac:dyDescent="0.15">
      <c r="A637" s="92"/>
      <c r="B637" s="62" t="s">
        <v>1003</v>
      </c>
      <c r="C637" s="43">
        <v>632</v>
      </c>
      <c r="D637" s="137" t="s">
        <v>1305</v>
      </c>
      <c r="E637" s="45" t="s">
        <v>118</v>
      </c>
      <c r="F637" s="46" t="s">
        <v>1306</v>
      </c>
      <c r="G637" s="144" t="s">
        <v>122</v>
      </c>
      <c r="H637" s="135">
        <v>1990</v>
      </c>
      <c r="I637" s="146">
        <v>1990</v>
      </c>
      <c r="J637" s="48">
        <v>45.55</v>
      </c>
      <c r="K637" s="140" t="s">
        <v>96</v>
      </c>
      <c r="L637" s="135">
        <v>1</v>
      </c>
      <c r="M637" s="145"/>
      <c r="N637" s="49" t="s">
        <v>123</v>
      </c>
      <c r="O637" s="142"/>
      <c r="P637" s="50">
        <v>10917.936333699232</v>
      </c>
      <c r="Q637" s="149"/>
      <c r="R637" s="143">
        <v>596.48</v>
      </c>
      <c r="S637" s="45"/>
      <c r="T637" s="45" t="s">
        <v>98</v>
      </c>
      <c r="U637" s="45" t="s">
        <v>1674</v>
      </c>
      <c r="V637" s="177" t="s">
        <v>2278</v>
      </c>
      <c r="W637" s="183">
        <v>497312</v>
      </c>
      <c r="X637" s="184">
        <f t="shared" si="18"/>
        <v>10917.936333699232</v>
      </c>
      <c r="Y637" s="179">
        <v>11290.603732162459</v>
      </c>
      <c r="Z637" s="76">
        <v>4500.3512623490669</v>
      </c>
      <c r="AA637" s="76">
        <v>7345.6421514818885</v>
      </c>
      <c r="AB637" s="50">
        <v>2526.5861690450056</v>
      </c>
      <c r="AC637" s="185">
        <f t="shared" si="19"/>
        <v>-372.66739846322707</v>
      </c>
      <c r="AD637" s="191"/>
      <c r="AE637" s="187" t="e">
        <v>#N/A</v>
      </c>
      <c r="AF637" s="77"/>
      <c r="AH637" s="99"/>
    </row>
    <row r="638" spans="1:34" ht="38.25" customHeight="1" x14ac:dyDescent="0.15">
      <c r="A638" s="92"/>
      <c r="B638" s="62" t="s">
        <v>1003</v>
      </c>
      <c r="C638" s="43">
        <v>633</v>
      </c>
      <c r="D638" s="137" t="s">
        <v>1307</v>
      </c>
      <c r="E638" s="45" t="s">
        <v>125</v>
      </c>
      <c r="F638" s="46" t="s">
        <v>1308</v>
      </c>
      <c r="G638" s="144" t="s">
        <v>122</v>
      </c>
      <c r="H638" s="135">
        <v>1990</v>
      </c>
      <c r="I638" s="146">
        <v>1990</v>
      </c>
      <c r="J638" s="48">
        <v>78.67</v>
      </c>
      <c r="K638" s="140" t="s">
        <v>96</v>
      </c>
      <c r="L638" s="135">
        <v>2</v>
      </c>
      <c r="M638" s="145"/>
      <c r="N638" s="49" t="s">
        <v>123</v>
      </c>
      <c r="O638" s="142"/>
      <c r="P638" s="50">
        <v>8888.8140333036736</v>
      </c>
      <c r="Q638" s="149"/>
      <c r="R638" s="143">
        <v>200.19</v>
      </c>
      <c r="S638" s="45"/>
      <c r="T638" s="45" t="s">
        <v>98</v>
      </c>
      <c r="U638" s="45" t="s">
        <v>1674</v>
      </c>
      <c r="V638" s="177" t="s">
        <v>2279</v>
      </c>
      <c r="W638" s="183">
        <v>699283</v>
      </c>
      <c r="X638" s="184">
        <f t="shared" si="18"/>
        <v>8888.8140333036736</v>
      </c>
      <c r="Y638" s="179">
        <v>6794.6866658192448</v>
      </c>
      <c r="Z638" s="76">
        <v>11507.309012329986</v>
      </c>
      <c r="AA638" s="76">
        <v>5504.3981187237823</v>
      </c>
      <c r="AB638" s="50">
        <v>2674.3612558789882</v>
      </c>
      <c r="AC638" s="185">
        <f t="shared" si="19"/>
        <v>2094.1273674844288</v>
      </c>
      <c r="AD638" s="191"/>
      <c r="AE638" s="187" t="e">
        <v>#N/A</v>
      </c>
      <c r="AF638" s="77"/>
      <c r="AH638" s="99"/>
    </row>
    <row r="639" spans="1:34" ht="38.25" customHeight="1" x14ac:dyDescent="0.15">
      <c r="A639" s="92"/>
      <c r="B639" s="62" t="s">
        <v>1003</v>
      </c>
      <c r="C639" s="43">
        <v>634</v>
      </c>
      <c r="D639" s="137" t="s">
        <v>1309</v>
      </c>
      <c r="E639" s="45" t="s">
        <v>125</v>
      </c>
      <c r="F639" s="46" t="s">
        <v>1310</v>
      </c>
      <c r="G639" s="144" t="s">
        <v>105</v>
      </c>
      <c r="H639" s="135">
        <v>1992</v>
      </c>
      <c r="I639" s="146">
        <v>1992</v>
      </c>
      <c r="J639" s="48">
        <v>50.8</v>
      </c>
      <c r="K639" s="140" t="s">
        <v>96</v>
      </c>
      <c r="L639" s="135">
        <v>1</v>
      </c>
      <c r="M639" s="145"/>
      <c r="N639" s="49" t="s">
        <v>123</v>
      </c>
      <c r="O639" s="142"/>
      <c r="P639" s="50">
        <v>11632.381889763779</v>
      </c>
      <c r="Q639" s="149"/>
      <c r="R639" s="143">
        <v>0</v>
      </c>
      <c r="S639" s="45"/>
      <c r="T639" s="45" t="s">
        <v>98</v>
      </c>
      <c r="U639" s="45" t="s">
        <v>1674</v>
      </c>
      <c r="V639" s="177" t="s">
        <v>2280</v>
      </c>
      <c r="W639" s="183">
        <v>590925</v>
      </c>
      <c r="X639" s="184">
        <f t="shared" si="18"/>
        <v>11632.381889763779</v>
      </c>
      <c r="Y639" s="179">
        <v>8206.3582677165359</v>
      </c>
      <c r="Z639" s="76">
        <v>8529.1535433070876</v>
      </c>
      <c r="AA639" s="76">
        <v>10403.031496062993</v>
      </c>
      <c r="AB639" s="50">
        <v>6311.5748031496069</v>
      </c>
      <c r="AC639" s="185">
        <f t="shared" si="19"/>
        <v>3426.0236220472434</v>
      </c>
      <c r="AD639" s="191"/>
      <c r="AE639" s="187" t="e">
        <v>#N/A</v>
      </c>
      <c r="AF639" s="77"/>
      <c r="AH639" s="99"/>
    </row>
    <row r="640" spans="1:34" ht="38.25" customHeight="1" x14ac:dyDescent="0.15">
      <c r="A640" s="92"/>
      <c r="B640" s="62" t="s">
        <v>1003</v>
      </c>
      <c r="C640" s="43">
        <v>635</v>
      </c>
      <c r="D640" s="137" t="s">
        <v>1311</v>
      </c>
      <c r="E640" s="45" t="s">
        <v>125</v>
      </c>
      <c r="F640" s="46" t="s">
        <v>1312</v>
      </c>
      <c r="G640" s="144" t="s">
        <v>122</v>
      </c>
      <c r="H640" s="135">
        <v>1993</v>
      </c>
      <c r="I640" s="146">
        <v>1993</v>
      </c>
      <c r="J640" s="48">
        <v>48.03</v>
      </c>
      <c r="K640" s="140" t="s">
        <v>96</v>
      </c>
      <c r="L640" s="135">
        <v>1</v>
      </c>
      <c r="M640" s="145"/>
      <c r="N640" s="49" t="s">
        <v>123</v>
      </c>
      <c r="O640" s="142"/>
      <c r="P640" s="50">
        <v>9705.5590256089945</v>
      </c>
      <c r="Q640" s="149"/>
      <c r="R640" s="143">
        <v>119</v>
      </c>
      <c r="S640" s="45"/>
      <c r="T640" s="45" t="s">
        <v>98</v>
      </c>
      <c r="U640" s="45" t="s">
        <v>1674</v>
      </c>
      <c r="V640" s="177" t="s">
        <v>2281</v>
      </c>
      <c r="W640" s="183">
        <v>466158</v>
      </c>
      <c r="X640" s="184">
        <f t="shared" si="18"/>
        <v>9705.5590256089945</v>
      </c>
      <c r="Y640" s="179">
        <v>9946.5542369352479</v>
      </c>
      <c r="Z640" s="76">
        <v>6893.5457006037896</v>
      </c>
      <c r="AA640" s="76">
        <v>4769.8729960441387</v>
      </c>
      <c r="AB640" s="50">
        <v>5568.3531126379348</v>
      </c>
      <c r="AC640" s="185">
        <f t="shared" si="19"/>
        <v>-240.99521132625341</v>
      </c>
      <c r="AD640" s="191"/>
      <c r="AE640" s="187" t="e">
        <v>#N/A</v>
      </c>
      <c r="AF640" s="77"/>
      <c r="AH640" s="99"/>
    </row>
    <row r="641" spans="1:34" ht="38.25" customHeight="1" x14ac:dyDescent="0.15">
      <c r="A641" s="92"/>
      <c r="B641" s="62" t="s">
        <v>1003</v>
      </c>
      <c r="C641" s="43">
        <v>636</v>
      </c>
      <c r="D641" s="137" t="s">
        <v>1313</v>
      </c>
      <c r="E641" s="45" t="s">
        <v>125</v>
      </c>
      <c r="F641" s="46" t="s">
        <v>1314</v>
      </c>
      <c r="G641" s="144" t="s">
        <v>172</v>
      </c>
      <c r="H641" s="135">
        <v>1982</v>
      </c>
      <c r="I641" s="146">
        <v>1982</v>
      </c>
      <c r="J641" s="48">
        <v>40.15</v>
      </c>
      <c r="K641" s="140" t="s">
        <v>96</v>
      </c>
      <c r="L641" s="135">
        <v>1</v>
      </c>
      <c r="M641" s="145"/>
      <c r="N641" s="49" t="s">
        <v>123</v>
      </c>
      <c r="O641" s="142"/>
      <c r="P641" s="50">
        <v>10376.936488169365</v>
      </c>
      <c r="Q641" s="149"/>
      <c r="R641" s="143">
        <v>102</v>
      </c>
      <c r="S641" s="45"/>
      <c r="T641" s="45" t="s">
        <v>98</v>
      </c>
      <c r="U641" s="45" t="s">
        <v>1674</v>
      </c>
      <c r="V641" s="177" t="s">
        <v>2282</v>
      </c>
      <c r="W641" s="183">
        <v>416634</v>
      </c>
      <c r="X641" s="184">
        <f t="shared" si="18"/>
        <v>10376.936488169365</v>
      </c>
      <c r="Y641" s="179">
        <v>9048.8667496886683</v>
      </c>
      <c r="Z641" s="76">
        <v>7949.3150684931506</v>
      </c>
      <c r="AA641" s="76">
        <v>12706.600249066003</v>
      </c>
      <c r="AB641" s="50">
        <v>4502.2166874221666</v>
      </c>
      <c r="AC641" s="185">
        <f t="shared" si="19"/>
        <v>1328.0697384806972</v>
      </c>
      <c r="AD641" s="191"/>
      <c r="AE641" s="187" t="e">
        <v>#N/A</v>
      </c>
      <c r="AF641" s="77"/>
      <c r="AH641" s="99"/>
    </row>
    <row r="642" spans="1:34" ht="38.25" customHeight="1" x14ac:dyDescent="0.15">
      <c r="A642" s="92"/>
      <c r="B642" s="62" t="s">
        <v>1003</v>
      </c>
      <c r="C642" s="43">
        <v>637</v>
      </c>
      <c r="D642" s="137" t="s">
        <v>1315</v>
      </c>
      <c r="E642" s="45" t="s">
        <v>125</v>
      </c>
      <c r="F642" s="46" t="s">
        <v>1316</v>
      </c>
      <c r="G642" s="144" t="s">
        <v>122</v>
      </c>
      <c r="H642" s="135">
        <v>1974</v>
      </c>
      <c r="I642" s="146">
        <v>1974</v>
      </c>
      <c r="J642" s="48">
        <v>36</v>
      </c>
      <c r="K642" s="140" t="s">
        <v>96</v>
      </c>
      <c r="L642" s="135">
        <v>1</v>
      </c>
      <c r="M642" s="145"/>
      <c r="N642" s="49" t="s">
        <v>123</v>
      </c>
      <c r="O642" s="142"/>
      <c r="P642" s="50">
        <v>11668.055555555555</v>
      </c>
      <c r="Q642" s="149"/>
      <c r="R642" s="143">
        <v>107</v>
      </c>
      <c r="S642" s="45"/>
      <c r="T642" s="45" t="s">
        <v>98</v>
      </c>
      <c r="U642" s="45" t="s">
        <v>1674</v>
      </c>
      <c r="V642" s="177" t="s">
        <v>2283</v>
      </c>
      <c r="W642" s="183">
        <v>420050</v>
      </c>
      <c r="X642" s="184">
        <f t="shared" si="18"/>
        <v>11668.055555555555</v>
      </c>
      <c r="Y642" s="179">
        <v>6886.1111111111113</v>
      </c>
      <c r="Z642" s="76">
        <v>4894.5</v>
      </c>
      <c r="AA642" s="76">
        <v>7637.8611111111113</v>
      </c>
      <c r="AB642" s="50">
        <v>3308.7777777777778</v>
      </c>
      <c r="AC642" s="185">
        <f t="shared" si="19"/>
        <v>4781.9444444444434</v>
      </c>
      <c r="AD642" s="191"/>
      <c r="AE642" s="187" t="e">
        <v>#N/A</v>
      </c>
      <c r="AF642" s="77"/>
      <c r="AH642" s="99"/>
    </row>
    <row r="643" spans="1:34" ht="38.25" customHeight="1" x14ac:dyDescent="0.15">
      <c r="A643" s="92"/>
      <c r="B643" s="62" t="s">
        <v>1003</v>
      </c>
      <c r="C643" s="43">
        <v>638</v>
      </c>
      <c r="D643" s="137" t="s">
        <v>1317</v>
      </c>
      <c r="E643" s="45" t="s">
        <v>125</v>
      </c>
      <c r="F643" s="46" t="s">
        <v>1318</v>
      </c>
      <c r="G643" s="144" t="s">
        <v>122</v>
      </c>
      <c r="H643" s="135">
        <v>1977</v>
      </c>
      <c r="I643" s="146">
        <v>1977</v>
      </c>
      <c r="J643" s="48">
        <v>45.25</v>
      </c>
      <c r="K643" s="140" t="s">
        <v>96</v>
      </c>
      <c r="L643" s="135">
        <v>1</v>
      </c>
      <c r="M643" s="145"/>
      <c r="N643" s="49" t="s">
        <v>123</v>
      </c>
      <c r="O643" s="142"/>
      <c r="P643" s="50">
        <v>8918.9834254143643</v>
      </c>
      <c r="Q643" s="149"/>
      <c r="R643" s="143">
        <v>151</v>
      </c>
      <c r="S643" s="45"/>
      <c r="T643" s="45" t="s">
        <v>98</v>
      </c>
      <c r="U643" s="45" t="s">
        <v>1674</v>
      </c>
      <c r="V643" s="177" t="s">
        <v>2284</v>
      </c>
      <c r="W643" s="183">
        <v>403584</v>
      </c>
      <c r="X643" s="184">
        <f t="shared" si="18"/>
        <v>8918.9834254143643</v>
      </c>
      <c r="Y643" s="179">
        <v>6248.4861878453039</v>
      </c>
      <c r="Z643" s="76">
        <v>4400.4861878453039</v>
      </c>
      <c r="AA643" s="76">
        <v>8225.4806629834256</v>
      </c>
      <c r="AB643" s="50">
        <v>3142.1436464088397</v>
      </c>
      <c r="AC643" s="185">
        <f t="shared" si="19"/>
        <v>2670.4972375690604</v>
      </c>
      <c r="AD643" s="191"/>
      <c r="AE643" s="187" t="e">
        <v>#N/A</v>
      </c>
      <c r="AF643" s="77"/>
      <c r="AH643" s="99"/>
    </row>
    <row r="644" spans="1:34" ht="38.25" customHeight="1" x14ac:dyDescent="0.15">
      <c r="A644" s="92"/>
      <c r="B644" s="62" t="s">
        <v>1003</v>
      </c>
      <c r="C644" s="43">
        <v>639</v>
      </c>
      <c r="D644" s="137" t="s">
        <v>1319</v>
      </c>
      <c r="E644" s="45" t="s">
        <v>125</v>
      </c>
      <c r="F644" s="46" t="s">
        <v>1320</v>
      </c>
      <c r="G644" s="144" t="s">
        <v>122</v>
      </c>
      <c r="H644" s="135">
        <v>1987</v>
      </c>
      <c r="I644" s="146">
        <v>1987</v>
      </c>
      <c r="J644" s="48">
        <v>42.23</v>
      </c>
      <c r="K644" s="140" t="s">
        <v>96</v>
      </c>
      <c r="L644" s="135">
        <v>1</v>
      </c>
      <c r="M644" s="145"/>
      <c r="N644" s="49" t="s">
        <v>123</v>
      </c>
      <c r="O644" s="142"/>
      <c r="P644" s="50">
        <v>11321.927539663748</v>
      </c>
      <c r="Q644" s="149"/>
      <c r="R644" s="143">
        <v>144.87</v>
      </c>
      <c r="S644" s="45"/>
      <c r="T644" s="45" t="s">
        <v>98</v>
      </c>
      <c r="U644" s="45" t="s">
        <v>1674</v>
      </c>
      <c r="V644" s="177" t="s">
        <v>2285</v>
      </c>
      <c r="W644" s="183">
        <v>478125</v>
      </c>
      <c r="X644" s="184">
        <f t="shared" si="18"/>
        <v>11321.927539663748</v>
      </c>
      <c r="Y644" s="179">
        <v>7916.0786170968513</v>
      </c>
      <c r="Z644" s="76">
        <v>5235.7802510063939</v>
      </c>
      <c r="AA644" s="76">
        <v>6637.4141605493733</v>
      </c>
      <c r="AB644" s="50">
        <v>2951.0063935590815</v>
      </c>
      <c r="AC644" s="185">
        <f t="shared" si="19"/>
        <v>3405.8489225668964</v>
      </c>
      <c r="AD644" s="191"/>
      <c r="AE644" s="187" t="e">
        <v>#N/A</v>
      </c>
      <c r="AF644" s="77"/>
      <c r="AH644" s="99"/>
    </row>
    <row r="645" spans="1:34" ht="38.25" customHeight="1" x14ac:dyDescent="0.15">
      <c r="A645" s="92"/>
      <c r="B645" s="62" t="s">
        <v>1003</v>
      </c>
      <c r="C645" s="43">
        <v>640</v>
      </c>
      <c r="D645" s="137" t="s">
        <v>3134</v>
      </c>
      <c r="E645" s="45" t="s">
        <v>125</v>
      </c>
      <c r="F645" s="46" t="s">
        <v>2977</v>
      </c>
      <c r="G645" s="46" t="s">
        <v>122</v>
      </c>
      <c r="H645" s="135">
        <v>2020</v>
      </c>
      <c r="I645" s="146">
        <v>2020</v>
      </c>
      <c r="J645" s="48">
        <v>96.88</v>
      </c>
      <c r="K645" s="140" t="s">
        <v>2974</v>
      </c>
      <c r="L645" s="135">
        <v>2</v>
      </c>
      <c r="M645" s="145"/>
      <c r="N645" s="49" t="s">
        <v>2978</v>
      </c>
      <c r="O645" s="142"/>
      <c r="P645" s="50">
        <v>20740.741123038813</v>
      </c>
      <c r="Q645" s="149"/>
      <c r="R645" s="143">
        <v>315.48</v>
      </c>
      <c r="S645" s="45"/>
      <c r="T645" s="148"/>
      <c r="U645" s="45" t="s">
        <v>1674</v>
      </c>
      <c r="V645" s="177" t="s">
        <v>3002</v>
      </c>
      <c r="W645" s="183">
        <v>2009363</v>
      </c>
      <c r="X645" s="184">
        <f t="shared" si="18"/>
        <v>20740.741123038813</v>
      </c>
      <c r="Y645" s="179">
        <v>15059.47563996697</v>
      </c>
      <c r="Z645" s="76">
        <v>0</v>
      </c>
      <c r="AA645" s="76"/>
      <c r="AB645" s="50"/>
      <c r="AC645" s="185">
        <f t="shared" si="19"/>
        <v>5681.2654830718438</v>
      </c>
      <c r="AD645" s="191"/>
      <c r="AE645" s="187" t="e">
        <v>#N/A</v>
      </c>
      <c r="AF645" s="77" t="s">
        <v>2973</v>
      </c>
      <c r="AH645" s="99"/>
    </row>
    <row r="646" spans="1:34" ht="38.25" customHeight="1" x14ac:dyDescent="0.15">
      <c r="A646" s="92"/>
      <c r="B646" s="62" t="s">
        <v>1003</v>
      </c>
      <c r="C646" s="43">
        <v>641</v>
      </c>
      <c r="D646" s="137" t="s">
        <v>2510</v>
      </c>
      <c r="E646" s="45" t="s">
        <v>125</v>
      </c>
      <c r="F646" s="46" t="s">
        <v>2511</v>
      </c>
      <c r="G646" s="144" t="s">
        <v>1573</v>
      </c>
      <c r="H646" s="135">
        <v>2019</v>
      </c>
      <c r="I646" s="135">
        <v>2019</v>
      </c>
      <c r="J646" s="48">
        <v>86.11</v>
      </c>
      <c r="K646" s="140" t="s">
        <v>96</v>
      </c>
      <c r="L646" s="135">
        <v>1</v>
      </c>
      <c r="M646" s="145"/>
      <c r="N646" s="49" t="s">
        <v>123</v>
      </c>
      <c r="O646" s="142"/>
      <c r="P646" s="50">
        <v>19884.612704680061</v>
      </c>
      <c r="Q646" s="149"/>
      <c r="R646" s="143">
        <v>0</v>
      </c>
      <c r="S646" s="45"/>
      <c r="T646" s="45" t="s">
        <v>2515</v>
      </c>
      <c r="U646" s="45" t="s">
        <v>1674</v>
      </c>
      <c r="V646" s="177" t="s">
        <v>2533</v>
      </c>
      <c r="W646" s="183">
        <v>1712264</v>
      </c>
      <c r="X646" s="184">
        <f t="shared" si="18"/>
        <v>19884.612704680061</v>
      </c>
      <c r="Y646" s="179">
        <v>20678.121008013008</v>
      </c>
      <c r="Z646" s="76">
        <v>17384.357217512483</v>
      </c>
      <c r="AA646" s="76">
        <v>0</v>
      </c>
      <c r="AB646" s="50"/>
      <c r="AC646" s="185">
        <f t="shared" si="19"/>
        <v>-793.50830333294653</v>
      </c>
      <c r="AD646" s="191"/>
      <c r="AE646" s="187" t="e">
        <v>#N/A</v>
      </c>
      <c r="AF646" s="77" t="s">
        <v>2512</v>
      </c>
      <c r="AH646" s="99"/>
    </row>
    <row r="647" spans="1:34" ht="38.25" customHeight="1" x14ac:dyDescent="0.15">
      <c r="A647" s="92"/>
      <c r="B647" s="62" t="s">
        <v>1003</v>
      </c>
      <c r="C647" s="43">
        <v>642</v>
      </c>
      <c r="D647" s="137" t="s">
        <v>1321</v>
      </c>
      <c r="E647" s="45" t="s">
        <v>125</v>
      </c>
      <c r="F647" s="46" t="s">
        <v>1322</v>
      </c>
      <c r="G647" s="144" t="s">
        <v>122</v>
      </c>
      <c r="H647" s="135">
        <v>1986</v>
      </c>
      <c r="I647" s="146">
        <v>1979</v>
      </c>
      <c r="J647" s="48">
        <v>36.409999999999997</v>
      </c>
      <c r="K647" s="140" t="s">
        <v>96</v>
      </c>
      <c r="L647" s="135">
        <v>1</v>
      </c>
      <c r="M647" s="145"/>
      <c r="N647" s="49" t="s">
        <v>123</v>
      </c>
      <c r="O647" s="142"/>
      <c r="P647" s="50">
        <v>12090.44218621258</v>
      </c>
      <c r="Q647" s="149"/>
      <c r="R647" s="143">
        <v>84</v>
      </c>
      <c r="S647" s="45"/>
      <c r="T647" s="45" t="s">
        <v>98</v>
      </c>
      <c r="U647" s="45" t="s">
        <v>1674</v>
      </c>
      <c r="V647" s="177" t="s">
        <v>2286</v>
      </c>
      <c r="W647" s="183">
        <v>440213</v>
      </c>
      <c r="X647" s="184">
        <f t="shared" ref="X647:X710" si="20">W647/J647</f>
        <v>12090.44218621258</v>
      </c>
      <c r="Y647" s="179">
        <v>8944.465806097227</v>
      </c>
      <c r="Z647" s="76">
        <v>7211.892337269981</v>
      </c>
      <c r="AA647" s="76">
        <v>7642.0763526503715</v>
      </c>
      <c r="AB647" s="50">
        <v>3996.9239219994511</v>
      </c>
      <c r="AC647" s="185">
        <f t="shared" ref="AC647:AC710" si="21">P647-Y647</f>
        <v>3145.9763801153531</v>
      </c>
      <c r="AD647" s="191"/>
      <c r="AE647" s="187" t="e">
        <v>#N/A</v>
      </c>
      <c r="AF647" s="77"/>
      <c r="AH647" s="99"/>
    </row>
    <row r="648" spans="1:34" ht="38.25" customHeight="1" x14ac:dyDescent="0.15">
      <c r="A648" s="92"/>
      <c r="B648" s="62" t="s">
        <v>1003</v>
      </c>
      <c r="C648" s="43">
        <v>643</v>
      </c>
      <c r="D648" s="137" t="s">
        <v>1323</v>
      </c>
      <c r="E648" s="45" t="s">
        <v>125</v>
      </c>
      <c r="F648" s="46" t="s">
        <v>1324</v>
      </c>
      <c r="G648" s="144" t="s">
        <v>122</v>
      </c>
      <c r="H648" s="135">
        <v>1989</v>
      </c>
      <c r="I648" s="146">
        <v>1989</v>
      </c>
      <c r="J648" s="48">
        <v>57.96</v>
      </c>
      <c r="K648" s="140" t="s">
        <v>96</v>
      </c>
      <c r="L648" s="135">
        <v>2</v>
      </c>
      <c r="M648" s="145"/>
      <c r="N648" s="49" t="s">
        <v>123</v>
      </c>
      <c r="O648" s="142"/>
      <c r="P648" s="50">
        <v>8506.3319530710833</v>
      </c>
      <c r="Q648" s="149"/>
      <c r="R648" s="143">
        <v>87.21</v>
      </c>
      <c r="S648" s="45"/>
      <c r="T648" s="45" t="s">
        <v>98</v>
      </c>
      <c r="U648" s="45" t="s">
        <v>1674</v>
      </c>
      <c r="V648" s="177" t="s">
        <v>2287</v>
      </c>
      <c r="W648" s="183">
        <v>493027</v>
      </c>
      <c r="X648" s="184">
        <f t="shared" si="20"/>
        <v>8506.3319530710833</v>
      </c>
      <c r="Y648" s="179">
        <v>6639.0096618357484</v>
      </c>
      <c r="Z648" s="76">
        <v>6724.8619737750168</v>
      </c>
      <c r="AA648" s="76">
        <v>4787.5086266390617</v>
      </c>
      <c r="AB648" s="50">
        <v>4681.1076604554864</v>
      </c>
      <c r="AC648" s="185">
        <f t="shared" si="21"/>
        <v>1867.3222912353349</v>
      </c>
      <c r="AD648" s="191"/>
      <c r="AE648" s="187" t="e">
        <v>#N/A</v>
      </c>
      <c r="AF648" s="77"/>
      <c r="AH648" s="99"/>
    </row>
    <row r="649" spans="1:34" ht="38.25" customHeight="1" x14ac:dyDescent="0.15">
      <c r="A649" s="92"/>
      <c r="B649" s="62" t="s">
        <v>1003</v>
      </c>
      <c r="C649" s="43">
        <v>644</v>
      </c>
      <c r="D649" s="137" t="s">
        <v>1325</v>
      </c>
      <c r="E649" s="45" t="s">
        <v>125</v>
      </c>
      <c r="F649" s="46" t="s">
        <v>1326</v>
      </c>
      <c r="G649" s="144" t="s">
        <v>122</v>
      </c>
      <c r="H649" s="135">
        <v>1987</v>
      </c>
      <c r="I649" s="146">
        <v>1987</v>
      </c>
      <c r="J649" s="48">
        <v>42.23</v>
      </c>
      <c r="K649" s="140" t="s">
        <v>96</v>
      </c>
      <c r="L649" s="135">
        <v>1</v>
      </c>
      <c r="M649" s="145"/>
      <c r="N649" s="49" t="s">
        <v>123</v>
      </c>
      <c r="O649" s="142"/>
      <c r="P649" s="50">
        <v>11093.322282737392</v>
      </c>
      <c r="Q649" s="149"/>
      <c r="R649" s="143">
        <v>152.63</v>
      </c>
      <c r="S649" s="45"/>
      <c r="T649" s="45" t="s">
        <v>98</v>
      </c>
      <c r="U649" s="45" t="s">
        <v>1674</v>
      </c>
      <c r="V649" s="177" t="s">
        <v>2288</v>
      </c>
      <c r="W649" s="183">
        <v>468471</v>
      </c>
      <c r="X649" s="184">
        <f t="shared" si="20"/>
        <v>11093.322282737392</v>
      </c>
      <c r="Y649" s="179">
        <v>7858.797063698793</v>
      </c>
      <c r="Z649" s="76">
        <v>5187.6864788065359</v>
      </c>
      <c r="AA649" s="76">
        <v>8040.8950982713714</v>
      </c>
      <c r="AB649" s="50">
        <v>5208.2642671086905</v>
      </c>
      <c r="AC649" s="185">
        <f t="shared" si="21"/>
        <v>3234.5252190385991</v>
      </c>
      <c r="AD649" s="191"/>
      <c r="AE649" s="187" t="e">
        <v>#N/A</v>
      </c>
      <c r="AF649" s="77"/>
      <c r="AH649" s="99"/>
    </row>
    <row r="650" spans="1:34" ht="30" customHeight="1" x14ac:dyDescent="0.15">
      <c r="A650" s="92"/>
      <c r="B650" s="62" t="s">
        <v>1003</v>
      </c>
      <c r="C650" s="43">
        <v>645</v>
      </c>
      <c r="D650" s="137" t="s">
        <v>1327</v>
      </c>
      <c r="E650" s="45" t="s">
        <v>107</v>
      </c>
      <c r="F650" s="46" t="s">
        <v>694</v>
      </c>
      <c r="G650" s="144" t="s">
        <v>105</v>
      </c>
      <c r="H650" s="135">
        <v>2007</v>
      </c>
      <c r="I650" s="146">
        <v>2007</v>
      </c>
      <c r="J650" s="48">
        <v>20.63</v>
      </c>
      <c r="K650" s="140" t="s">
        <v>96</v>
      </c>
      <c r="L650" s="135">
        <v>1</v>
      </c>
      <c r="M650" s="145"/>
      <c r="N650" s="49" t="s">
        <v>123</v>
      </c>
      <c r="O650" s="142"/>
      <c r="P650" s="50">
        <v>9362.5302956858941</v>
      </c>
      <c r="Q650" s="149"/>
      <c r="R650" s="143"/>
      <c r="S650" s="45"/>
      <c r="T650" s="45" t="s">
        <v>933</v>
      </c>
      <c r="U650" s="45" t="s">
        <v>1674</v>
      </c>
      <c r="V650" s="177" t="s">
        <v>2289</v>
      </c>
      <c r="W650" s="183">
        <v>193149</v>
      </c>
      <c r="X650" s="184">
        <f t="shared" si="20"/>
        <v>9362.5302956858941</v>
      </c>
      <c r="Y650" s="179">
        <v>8707.0770722249163</v>
      </c>
      <c r="Z650" s="76">
        <v>6889.626757149782</v>
      </c>
      <c r="AA650" s="76">
        <v>6879.7867183713042</v>
      </c>
      <c r="AB650" s="50">
        <v>5602.6175472612704</v>
      </c>
      <c r="AC650" s="185">
        <f t="shared" si="21"/>
        <v>655.45322346097782</v>
      </c>
      <c r="AD650" s="191"/>
      <c r="AE650" s="187" t="e">
        <v>#N/A</v>
      </c>
      <c r="AF650" s="77"/>
      <c r="AH650" s="99"/>
    </row>
    <row r="651" spans="1:34" ht="38.25" customHeight="1" x14ac:dyDescent="0.15">
      <c r="A651" s="92"/>
      <c r="B651" s="62" t="s">
        <v>1003</v>
      </c>
      <c r="C651" s="43">
        <v>646</v>
      </c>
      <c r="D651" s="137" t="s">
        <v>1328</v>
      </c>
      <c r="E651" s="45" t="s">
        <v>129</v>
      </c>
      <c r="F651" s="46" t="s">
        <v>130</v>
      </c>
      <c r="G651" s="144" t="s">
        <v>105</v>
      </c>
      <c r="H651" s="135">
        <v>2009</v>
      </c>
      <c r="I651" s="146">
        <v>2009</v>
      </c>
      <c r="J651" s="48">
        <v>70.2</v>
      </c>
      <c r="K651" s="140" t="s">
        <v>96</v>
      </c>
      <c r="L651" s="135">
        <v>1</v>
      </c>
      <c r="M651" s="145"/>
      <c r="N651" s="49" t="s">
        <v>123</v>
      </c>
      <c r="O651" s="142"/>
      <c r="P651" s="50">
        <v>11447.037037037036</v>
      </c>
      <c r="Q651" s="149"/>
      <c r="R651" s="143"/>
      <c r="S651" s="45"/>
      <c r="T651" s="45" t="s">
        <v>1329</v>
      </c>
      <c r="U651" s="45" t="s">
        <v>1674</v>
      </c>
      <c r="V651" s="177" t="s">
        <v>2290</v>
      </c>
      <c r="W651" s="183">
        <v>803582</v>
      </c>
      <c r="X651" s="184">
        <f t="shared" si="20"/>
        <v>11447.037037037036</v>
      </c>
      <c r="Y651" s="179">
        <v>14272.264957264957</v>
      </c>
      <c r="Z651" s="76">
        <v>10837.621082621083</v>
      </c>
      <c r="AA651" s="76">
        <v>10298.319088319087</v>
      </c>
      <c r="AB651" s="50">
        <v>8723.3618233618236</v>
      </c>
      <c r="AC651" s="185">
        <f t="shared" si="21"/>
        <v>-2825.2279202279205</v>
      </c>
      <c r="AD651" s="191"/>
      <c r="AE651" s="187" t="e">
        <v>#N/A</v>
      </c>
      <c r="AF651" s="77"/>
      <c r="AH651" s="99"/>
    </row>
    <row r="652" spans="1:34" s="111" customFormat="1" ht="38.25" customHeight="1" x14ac:dyDescent="0.15">
      <c r="B652" s="62" t="s">
        <v>1003</v>
      </c>
      <c r="C652" s="43">
        <v>647</v>
      </c>
      <c r="D652" s="137" t="s">
        <v>3087</v>
      </c>
      <c r="E652" s="45" t="s">
        <v>3088</v>
      </c>
      <c r="F652" s="46" t="s">
        <v>3089</v>
      </c>
      <c r="G652" s="144" t="s">
        <v>105</v>
      </c>
      <c r="H652" s="135">
        <v>2021</v>
      </c>
      <c r="I652" s="146">
        <v>2021</v>
      </c>
      <c r="J652" s="48">
        <v>24.49</v>
      </c>
      <c r="K652" s="140" t="s">
        <v>96</v>
      </c>
      <c r="L652" s="47">
        <v>1</v>
      </c>
      <c r="M652" s="141"/>
      <c r="N652" s="142" t="s">
        <v>123</v>
      </c>
      <c r="O652" s="142"/>
      <c r="P652" s="87">
        <v>4525.88811759902</v>
      </c>
      <c r="Q652" s="154"/>
      <c r="R652" s="143"/>
      <c r="S652" s="45"/>
      <c r="T652" s="45" t="s">
        <v>3090</v>
      </c>
      <c r="U652" s="45" t="s">
        <v>1674</v>
      </c>
      <c r="V652" s="177" t="s">
        <v>3106</v>
      </c>
      <c r="W652" s="183">
        <v>110839</v>
      </c>
      <c r="X652" s="184">
        <f t="shared" si="20"/>
        <v>4525.88811759902</v>
      </c>
      <c r="Y652" s="179">
        <v>4400.8983258472845</v>
      </c>
      <c r="Z652" s="76"/>
      <c r="AA652" s="76"/>
      <c r="AB652" s="50"/>
      <c r="AC652" s="185">
        <f t="shared" si="21"/>
        <v>124.98979175173554</v>
      </c>
      <c r="AD652" s="191"/>
      <c r="AE652" s="187" t="e">
        <v>#N/A</v>
      </c>
      <c r="AF652" s="77"/>
      <c r="AG652" s="112"/>
      <c r="AH652" s="113"/>
    </row>
    <row r="653" spans="1:34" ht="38.25" customHeight="1" x14ac:dyDescent="0.15">
      <c r="A653" s="92"/>
      <c r="B653" s="62" t="s">
        <v>1003</v>
      </c>
      <c r="C653" s="43">
        <v>648</v>
      </c>
      <c r="D653" s="137" t="s">
        <v>1330</v>
      </c>
      <c r="E653" s="45" t="s">
        <v>141</v>
      </c>
      <c r="F653" s="46" t="s">
        <v>315</v>
      </c>
      <c r="G653" s="144" t="s">
        <v>105</v>
      </c>
      <c r="H653" s="135">
        <v>2005</v>
      </c>
      <c r="I653" s="146">
        <v>2005</v>
      </c>
      <c r="J653" s="48">
        <v>40.700000000000003</v>
      </c>
      <c r="K653" s="140" t="s">
        <v>96</v>
      </c>
      <c r="L653" s="135">
        <v>1</v>
      </c>
      <c r="M653" s="145"/>
      <c r="N653" s="49" t="s">
        <v>123</v>
      </c>
      <c r="O653" s="142"/>
      <c r="P653" s="50">
        <v>8202.4815724815726</v>
      </c>
      <c r="Q653" s="149"/>
      <c r="R653" s="143"/>
      <c r="S653" s="45"/>
      <c r="T653" s="45" t="s">
        <v>1331</v>
      </c>
      <c r="U653" s="45" t="s">
        <v>1674</v>
      </c>
      <c r="V653" s="177" t="s">
        <v>2291</v>
      </c>
      <c r="W653" s="183">
        <v>333841</v>
      </c>
      <c r="X653" s="184">
        <f t="shared" si="20"/>
        <v>8202.4815724815726</v>
      </c>
      <c r="Y653" s="179">
        <v>7547.2235872235869</v>
      </c>
      <c r="Z653" s="76">
        <v>5729.8280098280093</v>
      </c>
      <c r="AA653" s="76">
        <v>5720.0737100737097</v>
      </c>
      <c r="AB653" s="50">
        <v>4443.1203931203927</v>
      </c>
      <c r="AC653" s="185">
        <f t="shared" si="21"/>
        <v>655.25798525798564</v>
      </c>
      <c r="AD653" s="191"/>
      <c r="AE653" s="187" t="e">
        <v>#N/A</v>
      </c>
      <c r="AF653" s="77"/>
      <c r="AH653" s="99"/>
    </row>
    <row r="654" spans="1:34" s="51" customFormat="1" ht="30" customHeight="1" x14ac:dyDescent="0.15">
      <c r="A654" s="92"/>
      <c r="B654" s="62" t="s">
        <v>1003</v>
      </c>
      <c r="C654" s="43">
        <v>649</v>
      </c>
      <c r="D654" s="137" t="s">
        <v>1332</v>
      </c>
      <c r="E654" s="45" t="s">
        <v>195</v>
      </c>
      <c r="F654" s="46" t="s">
        <v>1333</v>
      </c>
      <c r="G654" s="144" t="s">
        <v>105</v>
      </c>
      <c r="H654" s="135">
        <v>2005</v>
      </c>
      <c r="I654" s="146">
        <v>2005</v>
      </c>
      <c r="J654" s="48">
        <v>40.700000000000003</v>
      </c>
      <c r="K654" s="140" t="s">
        <v>96</v>
      </c>
      <c r="L654" s="135">
        <v>1</v>
      </c>
      <c r="M654" s="145"/>
      <c r="N654" s="49" t="s">
        <v>123</v>
      </c>
      <c r="O654" s="142"/>
      <c r="P654" s="50">
        <v>8135.1597051597046</v>
      </c>
      <c r="Q654" s="149"/>
      <c r="R654" s="143"/>
      <c r="S654" s="45"/>
      <c r="T654" s="45" t="s">
        <v>1334</v>
      </c>
      <c r="U654" s="45" t="s">
        <v>1674</v>
      </c>
      <c r="V654" s="177" t="s">
        <v>2292</v>
      </c>
      <c r="W654" s="183">
        <v>331101</v>
      </c>
      <c r="X654" s="184">
        <f t="shared" si="20"/>
        <v>8135.1597051597046</v>
      </c>
      <c r="Y654" s="179">
        <v>7479.9017199017189</v>
      </c>
      <c r="Z654" s="76">
        <v>5662.5061425061422</v>
      </c>
      <c r="AA654" s="76">
        <v>5652.7764127764121</v>
      </c>
      <c r="AB654" s="50">
        <v>4375.7985257985256</v>
      </c>
      <c r="AC654" s="185">
        <f t="shared" si="21"/>
        <v>655.25798525798564</v>
      </c>
      <c r="AD654" s="191"/>
      <c r="AE654" s="187" t="e">
        <v>#N/A</v>
      </c>
      <c r="AF654" s="77"/>
      <c r="AG654" s="81"/>
      <c r="AH654" s="99"/>
    </row>
    <row r="655" spans="1:34" s="111" customFormat="1" ht="30" customHeight="1" x14ac:dyDescent="0.15">
      <c r="B655" s="62" t="s">
        <v>1003</v>
      </c>
      <c r="C655" s="43">
        <v>650</v>
      </c>
      <c r="D655" s="137" t="s">
        <v>3091</v>
      </c>
      <c r="E655" s="45" t="s">
        <v>107</v>
      </c>
      <c r="F655" s="46" t="s">
        <v>3127</v>
      </c>
      <c r="G655" s="144" t="s">
        <v>105</v>
      </c>
      <c r="H655" s="135">
        <v>2021</v>
      </c>
      <c r="I655" s="146">
        <v>2021</v>
      </c>
      <c r="J655" s="48">
        <v>77</v>
      </c>
      <c r="K655" s="140" t="s">
        <v>96</v>
      </c>
      <c r="L655" s="47">
        <v>1</v>
      </c>
      <c r="M655" s="141"/>
      <c r="N655" s="142" t="s">
        <v>123</v>
      </c>
      <c r="O655" s="142"/>
      <c r="P655" s="50">
        <v>5817.3766233766237</v>
      </c>
      <c r="Q655" s="149"/>
      <c r="R655" s="169">
        <v>2953.98</v>
      </c>
      <c r="S655" s="45"/>
      <c r="T655" s="45"/>
      <c r="U655" s="45" t="s">
        <v>1674</v>
      </c>
      <c r="V655" s="177" t="s">
        <v>3107</v>
      </c>
      <c r="W655" s="183">
        <v>447938</v>
      </c>
      <c r="X655" s="184">
        <f t="shared" si="20"/>
        <v>5817.3766233766237</v>
      </c>
      <c r="Y655" s="179">
        <v>5808.0259740259744</v>
      </c>
      <c r="Z655" s="76"/>
      <c r="AA655" s="76"/>
      <c r="AB655" s="50"/>
      <c r="AC655" s="185">
        <f t="shared" si="21"/>
        <v>9.3506493506492916</v>
      </c>
      <c r="AD655" s="191"/>
      <c r="AE655" s="187" t="e">
        <v>#N/A</v>
      </c>
      <c r="AF655" s="77"/>
      <c r="AG655" s="112"/>
      <c r="AH655" s="113"/>
    </row>
    <row r="656" spans="1:34" ht="38.25" customHeight="1" x14ac:dyDescent="0.15">
      <c r="A656" s="92"/>
      <c r="B656" s="62" t="s">
        <v>1003</v>
      </c>
      <c r="C656" s="43">
        <v>651</v>
      </c>
      <c r="D656" s="137" t="s">
        <v>1335</v>
      </c>
      <c r="E656" s="45" t="s">
        <v>141</v>
      </c>
      <c r="F656" s="46" t="s">
        <v>1336</v>
      </c>
      <c r="G656" s="144" t="s">
        <v>95</v>
      </c>
      <c r="H656" s="135">
        <v>2001</v>
      </c>
      <c r="I656" s="146">
        <v>2001</v>
      </c>
      <c r="J656" s="48">
        <v>607.1</v>
      </c>
      <c r="K656" s="140" t="s">
        <v>173</v>
      </c>
      <c r="L656" s="135">
        <v>2</v>
      </c>
      <c r="M656" s="145"/>
      <c r="N656" s="49" t="s">
        <v>123</v>
      </c>
      <c r="O656" s="142"/>
      <c r="P656" s="50">
        <v>5405.1918958985334</v>
      </c>
      <c r="Q656" s="90">
        <v>0.54166666666666663</v>
      </c>
      <c r="R656" s="143">
        <v>0</v>
      </c>
      <c r="S656" s="45" t="s">
        <v>1644</v>
      </c>
      <c r="T656" s="45" t="s">
        <v>98</v>
      </c>
      <c r="U656" s="45" t="s">
        <v>2294</v>
      </c>
      <c r="V656" s="177" t="s">
        <v>2293</v>
      </c>
      <c r="W656" s="183">
        <v>3281492</v>
      </c>
      <c r="X656" s="184">
        <f t="shared" si="20"/>
        <v>5405.1918958985334</v>
      </c>
      <c r="Y656" s="179">
        <v>7329.3608960632509</v>
      </c>
      <c r="Z656" s="76">
        <v>5993.6073134574199</v>
      </c>
      <c r="AA656" s="76">
        <v>5869.3839565145772</v>
      </c>
      <c r="AB656" s="50">
        <v>5825.715697578652</v>
      </c>
      <c r="AC656" s="185">
        <f t="shared" si="21"/>
        <v>-1924.1690001647175</v>
      </c>
      <c r="AD656" s="191">
        <v>0.54166666666666663</v>
      </c>
      <c r="AE656" s="187">
        <v>0.50144092219020175</v>
      </c>
      <c r="AF656" s="77"/>
      <c r="AH656" s="99"/>
    </row>
    <row r="657" spans="1:34" ht="30" customHeight="1" x14ac:dyDescent="0.15">
      <c r="A657" s="92"/>
      <c r="B657" s="62" t="s">
        <v>1003</v>
      </c>
      <c r="C657" s="43">
        <v>652</v>
      </c>
      <c r="D657" s="137" t="s">
        <v>1337</v>
      </c>
      <c r="E657" s="45" t="s">
        <v>107</v>
      </c>
      <c r="F657" s="46" t="s">
        <v>1338</v>
      </c>
      <c r="G657" s="144" t="s">
        <v>122</v>
      </c>
      <c r="H657" s="135">
        <v>1996</v>
      </c>
      <c r="I657" s="146">
        <v>1996</v>
      </c>
      <c r="J657" s="48">
        <v>33.119999999999997</v>
      </c>
      <c r="K657" s="140" t="s">
        <v>96</v>
      </c>
      <c r="L657" s="135">
        <v>1</v>
      </c>
      <c r="M657" s="145"/>
      <c r="N657" s="49" t="s">
        <v>123</v>
      </c>
      <c r="O657" s="142"/>
      <c r="P657" s="50">
        <v>156.61231884057972</v>
      </c>
      <c r="Q657" s="149"/>
      <c r="R657" s="143">
        <v>0</v>
      </c>
      <c r="S657" s="45"/>
      <c r="T657" s="45" t="s">
        <v>98</v>
      </c>
      <c r="U657" s="45" t="s">
        <v>2294</v>
      </c>
      <c r="V657" s="177" t="s">
        <v>2295</v>
      </c>
      <c r="W657" s="183">
        <v>5187</v>
      </c>
      <c r="X657" s="184">
        <f t="shared" si="20"/>
        <v>156.61231884057972</v>
      </c>
      <c r="Y657" s="179">
        <v>136.83574879227055</v>
      </c>
      <c r="Z657" s="76">
        <v>128.41183574879227</v>
      </c>
      <c r="AA657" s="76">
        <v>124.39613526570049</v>
      </c>
      <c r="AB657" s="50">
        <v>128.17028985507247</v>
      </c>
      <c r="AC657" s="185">
        <f t="shared" si="21"/>
        <v>19.776570048309168</v>
      </c>
      <c r="AD657" s="191"/>
      <c r="AE657" s="187" t="e">
        <v>#N/A</v>
      </c>
      <c r="AF657" s="77"/>
      <c r="AH657" s="99"/>
    </row>
    <row r="658" spans="1:34" ht="30" customHeight="1" x14ac:dyDescent="0.15">
      <c r="A658" s="92"/>
      <c r="B658" s="63" t="s">
        <v>1339</v>
      </c>
      <c r="C658" s="43">
        <v>653</v>
      </c>
      <c r="D658" s="137" t="s">
        <v>1340</v>
      </c>
      <c r="E658" s="45" t="s">
        <v>107</v>
      </c>
      <c r="F658" s="46" t="s">
        <v>1341</v>
      </c>
      <c r="G658" s="144" t="s">
        <v>179</v>
      </c>
      <c r="H658" s="135">
        <v>1977</v>
      </c>
      <c r="I658" s="146">
        <v>1977</v>
      </c>
      <c r="J658" s="48">
        <v>3625.78</v>
      </c>
      <c r="K658" s="140" t="s">
        <v>96</v>
      </c>
      <c r="L658" s="135">
        <v>8</v>
      </c>
      <c r="M658" s="145" t="s">
        <v>943</v>
      </c>
      <c r="N658" s="49" t="s">
        <v>97</v>
      </c>
      <c r="O658" s="142"/>
      <c r="P658" s="50">
        <v>3236.083328208817</v>
      </c>
      <c r="Q658" s="149"/>
      <c r="R658" s="143">
        <v>1824.3600000000001</v>
      </c>
      <c r="S658" s="45"/>
      <c r="T658" s="45" t="s">
        <v>98</v>
      </c>
      <c r="U658" s="45" t="s">
        <v>2558</v>
      </c>
      <c r="V658" s="177" t="s">
        <v>2298</v>
      </c>
      <c r="W658" s="183">
        <v>11733326.209752966</v>
      </c>
      <c r="X658" s="184">
        <f t="shared" si="20"/>
        <v>3236.083328208817</v>
      </c>
      <c r="Y658" s="179">
        <v>3987.7868976691198</v>
      </c>
      <c r="Z658" s="76">
        <v>6259.2014395026299</v>
      </c>
      <c r="AA658" s="76">
        <v>5447.513845325504</v>
      </c>
      <c r="AB658" s="50">
        <v>3312.3271316114447</v>
      </c>
      <c r="AC658" s="185">
        <f t="shared" si="21"/>
        <v>-751.70356946030279</v>
      </c>
      <c r="AD658" s="191"/>
      <c r="AE658" s="187" t="e">
        <v>#N/A</v>
      </c>
      <c r="AF658" s="77"/>
      <c r="AH658" s="99"/>
    </row>
    <row r="659" spans="1:34" ht="30" customHeight="1" x14ac:dyDescent="0.15">
      <c r="A659" s="92"/>
      <c r="B659" s="63" t="s">
        <v>1339</v>
      </c>
      <c r="C659" s="43">
        <v>654</v>
      </c>
      <c r="D659" s="137" t="s">
        <v>1342</v>
      </c>
      <c r="E659" s="45" t="s">
        <v>111</v>
      </c>
      <c r="F659" s="46" t="s">
        <v>1343</v>
      </c>
      <c r="G659" s="144" t="s">
        <v>510</v>
      </c>
      <c r="H659" s="135">
        <v>1963</v>
      </c>
      <c r="I659" s="146">
        <v>1963</v>
      </c>
      <c r="J659" s="48">
        <v>1500</v>
      </c>
      <c r="K659" s="140" t="s">
        <v>96</v>
      </c>
      <c r="L659" s="135">
        <v>1</v>
      </c>
      <c r="M659" s="145"/>
      <c r="N659" s="49" t="s">
        <v>123</v>
      </c>
      <c r="O659" s="142"/>
      <c r="P659" s="50">
        <v>2563.9941574814156</v>
      </c>
      <c r="Q659" s="149"/>
      <c r="R659" s="143">
        <v>8820.7099999999991</v>
      </c>
      <c r="S659" s="45"/>
      <c r="T659" s="45" t="s">
        <v>98</v>
      </c>
      <c r="U659" s="45" t="s">
        <v>2558</v>
      </c>
      <c r="V659" s="177" t="s">
        <v>2299</v>
      </c>
      <c r="W659" s="183">
        <v>3845991.2362221233</v>
      </c>
      <c r="X659" s="184">
        <f t="shared" si="20"/>
        <v>2563.9941574814156</v>
      </c>
      <c r="Y659" s="179">
        <v>947.06636696951887</v>
      </c>
      <c r="Z659" s="76">
        <v>1037.4396642954061</v>
      </c>
      <c r="AA659" s="76">
        <v>725.55183271503802</v>
      </c>
      <c r="AB659" s="50">
        <v>928.84061802739996</v>
      </c>
      <c r="AC659" s="185">
        <f t="shared" si="21"/>
        <v>1616.9277905118968</v>
      </c>
      <c r="AD659" s="191"/>
      <c r="AE659" s="187" t="e">
        <v>#N/A</v>
      </c>
      <c r="AF659" s="77" t="s">
        <v>2963</v>
      </c>
      <c r="AH659" s="99"/>
    </row>
    <row r="660" spans="1:34" ht="30" customHeight="1" x14ac:dyDescent="0.15">
      <c r="A660" s="92"/>
      <c r="B660" s="63" t="s">
        <v>1339</v>
      </c>
      <c r="C660" s="43">
        <v>655</v>
      </c>
      <c r="D660" s="137" t="s">
        <v>1344</v>
      </c>
      <c r="E660" s="45" t="s">
        <v>107</v>
      </c>
      <c r="F660" s="46" t="s">
        <v>1345</v>
      </c>
      <c r="G660" s="144" t="s">
        <v>122</v>
      </c>
      <c r="H660" s="135">
        <v>1959</v>
      </c>
      <c r="I660" s="146">
        <v>1957</v>
      </c>
      <c r="J660" s="48">
        <f>66875.69-142.54-86.94-205.22</f>
        <v>66440.990000000005</v>
      </c>
      <c r="K660" s="140" t="s">
        <v>96</v>
      </c>
      <c r="L660" s="135">
        <v>8</v>
      </c>
      <c r="M660" s="145" t="s">
        <v>943</v>
      </c>
      <c r="N660" s="49" t="s">
        <v>97</v>
      </c>
      <c r="O660" s="142"/>
      <c r="P660" s="50">
        <v>5291.7665402457296</v>
      </c>
      <c r="Q660" s="149"/>
      <c r="R660" s="143">
        <v>119290.23999999999</v>
      </c>
      <c r="S660" s="45"/>
      <c r="T660" s="45" t="s">
        <v>98</v>
      </c>
      <c r="U660" s="45" t="s">
        <v>2558</v>
      </c>
      <c r="V660" s="177" t="s">
        <v>2300</v>
      </c>
      <c r="W660" s="183">
        <v>351590207.78280115</v>
      </c>
      <c r="X660" s="184">
        <f t="shared" si="20"/>
        <v>5291.7665402457296</v>
      </c>
      <c r="Y660" s="179">
        <v>5732.1725704295495</v>
      </c>
      <c r="Z660" s="76">
        <v>4979.9877263379412</v>
      </c>
      <c r="AA660" s="76">
        <v>4863.9105067955506</v>
      </c>
      <c r="AB660" s="50">
        <v>4852.5219407716349</v>
      </c>
      <c r="AC660" s="185">
        <f t="shared" si="21"/>
        <v>-440.40603018381989</v>
      </c>
      <c r="AD660" s="191"/>
      <c r="AE660" s="187" t="e">
        <v>#N/A</v>
      </c>
      <c r="AF660" s="77" t="s">
        <v>3111</v>
      </c>
      <c r="AH660" s="99"/>
    </row>
    <row r="661" spans="1:34" ht="30" customHeight="1" x14ac:dyDescent="0.15">
      <c r="A661" s="92"/>
      <c r="B661" s="63" t="s">
        <v>1339</v>
      </c>
      <c r="C661" s="43">
        <v>656</v>
      </c>
      <c r="D661" s="137" t="s">
        <v>1346</v>
      </c>
      <c r="E661" s="45" t="s">
        <v>107</v>
      </c>
      <c r="F661" s="46" t="s">
        <v>1347</v>
      </c>
      <c r="G661" s="144" t="s">
        <v>179</v>
      </c>
      <c r="H661" s="135">
        <v>1990</v>
      </c>
      <c r="I661" s="146">
        <v>1990</v>
      </c>
      <c r="J661" s="48">
        <v>16689.419999999998</v>
      </c>
      <c r="K661" s="140" t="s">
        <v>96</v>
      </c>
      <c r="L661" s="135">
        <v>4</v>
      </c>
      <c r="M661" s="145"/>
      <c r="N661" s="49" t="s">
        <v>97</v>
      </c>
      <c r="O661" s="142"/>
      <c r="P661" s="50">
        <v>7496.020728576158</v>
      </c>
      <c r="Q661" s="149"/>
      <c r="R661" s="143">
        <v>46316.75</v>
      </c>
      <c r="S661" s="45"/>
      <c r="T661" s="45" t="s">
        <v>98</v>
      </c>
      <c r="U661" s="45" t="s">
        <v>2558</v>
      </c>
      <c r="V661" s="177" t="s">
        <v>2301</v>
      </c>
      <c r="W661" s="183">
        <v>125104238.26791349</v>
      </c>
      <c r="X661" s="184">
        <f t="shared" si="20"/>
        <v>7496.020728576158</v>
      </c>
      <c r="Y661" s="179">
        <v>4827.7262093247364</v>
      </c>
      <c r="Z661" s="76">
        <v>5130.590801848597</v>
      </c>
      <c r="AA661" s="76">
        <v>5000.9817868371219</v>
      </c>
      <c r="AB661" s="50">
        <v>4519.2972972975394</v>
      </c>
      <c r="AC661" s="185">
        <f t="shared" si="21"/>
        <v>2668.2945192514217</v>
      </c>
      <c r="AD661" s="191"/>
      <c r="AE661" s="187" t="e">
        <v>#N/A</v>
      </c>
      <c r="AF661" s="77"/>
      <c r="AH661" s="99"/>
    </row>
    <row r="662" spans="1:34" ht="30" customHeight="1" x14ac:dyDescent="0.15">
      <c r="A662" s="92"/>
      <c r="B662" s="63" t="s">
        <v>1339</v>
      </c>
      <c r="C662" s="43">
        <v>657</v>
      </c>
      <c r="D662" s="137" t="s">
        <v>1348</v>
      </c>
      <c r="E662" s="45" t="s">
        <v>107</v>
      </c>
      <c r="F662" s="46" t="s">
        <v>1349</v>
      </c>
      <c r="G662" s="144" t="s">
        <v>95</v>
      </c>
      <c r="H662" s="135">
        <v>2000</v>
      </c>
      <c r="I662" s="146">
        <v>2000</v>
      </c>
      <c r="J662" s="48">
        <v>9812.27</v>
      </c>
      <c r="K662" s="140" t="s">
        <v>96</v>
      </c>
      <c r="L662" s="135">
        <v>4</v>
      </c>
      <c r="M662" s="145" t="s">
        <v>943</v>
      </c>
      <c r="N662" s="49" t="s">
        <v>97</v>
      </c>
      <c r="O662" s="142"/>
      <c r="P662" s="50">
        <v>6385.4690010150725</v>
      </c>
      <c r="Q662" s="149"/>
      <c r="R662" s="143">
        <v>22404.71</v>
      </c>
      <c r="S662" s="45"/>
      <c r="T662" s="45" t="s">
        <v>98</v>
      </c>
      <c r="U662" s="45" t="s">
        <v>2558</v>
      </c>
      <c r="V662" s="177" t="s">
        <v>2302</v>
      </c>
      <c r="W662" s="183">
        <v>62655945.914590172</v>
      </c>
      <c r="X662" s="184">
        <f t="shared" si="20"/>
        <v>6385.4690010150725</v>
      </c>
      <c r="Y662" s="179">
        <v>6591.5199057225282</v>
      </c>
      <c r="Z662" s="76">
        <v>5504.880252612561</v>
      </c>
      <c r="AA662" s="76">
        <v>5733.0013000993376</v>
      </c>
      <c r="AB662" s="50">
        <v>6988.6067220886862</v>
      </c>
      <c r="AC662" s="185">
        <f t="shared" si="21"/>
        <v>-206.05090470745563</v>
      </c>
      <c r="AD662" s="191"/>
      <c r="AE662" s="187" t="e">
        <v>#N/A</v>
      </c>
      <c r="AF662" s="77"/>
      <c r="AH662" s="99"/>
    </row>
    <row r="663" spans="1:34" ht="30" customHeight="1" x14ac:dyDescent="0.15">
      <c r="A663" s="92"/>
      <c r="B663" s="63" t="s">
        <v>1339</v>
      </c>
      <c r="C663" s="43">
        <v>658</v>
      </c>
      <c r="D663" s="137" t="s">
        <v>1350</v>
      </c>
      <c r="E663" s="45" t="s">
        <v>107</v>
      </c>
      <c r="F663" s="46" t="s">
        <v>1351</v>
      </c>
      <c r="G663" s="144" t="s">
        <v>95</v>
      </c>
      <c r="H663" s="135">
        <v>1996</v>
      </c>
      <c r="I663" s="146">
        <v>1996</v>
      </c>
      <c r="J663" s="48">
        <v>1010.73</v>
      </c>
      <c r="K663" s="140" t="s">
        <v>96</v>
      </c>
      <c r="L663" s="135">
        <v>3</v>
      </c>
      <c r="M663" s="145"/>
      <c r="N663" s="49" t="s">
        <v>123</v>
      </c>
      <c r="O663" s="142"/>
      <c r="P663" s="50">
        <v>7117.4329008055465</v>
      </c>
      <c r="Q663" s="149"/>
      <c r="R663" s="143">
        <v>1931.05</v>
      </c>
      <c r="S663" s="45"/>
      <c r="T663" s="45" t="s">
        <v>98</v>
      </c>
      <c r="U663" s="45" t="s">
        <v>2558</v>
      </c>
      <c r="V663" s="177" t="s">
        <v>2303</v>
      </c>
      <c r="W663" s="183">
        <v>7193802.9558311906</v>
      </c>
      <c r="X663" s="184">
        <f t="shared" si="20"/>
        <v>7117.4329008055465</v>
      </c>
      <c r="Y663" s="179">
        <v>7145.0746434627454</v>
      </c>
      <c r="Z663" s="76">
        <v>6612.6115291741507</v>
      </c>
      <c r="AA663" s="76">
        <v>6828.7505038701465</v>
      </c>
      <c r="AB663" s="50">
        <v>7005.1878749912448</v>
      </c>
      <c r="AC663" s="185">
        <f t="shared" si="21"/>
        <v>-27.641742657198847</v>
      </c>
      <c r="AD663" s="191"/>
      <c r="AE663" s="187" t="e">
        <v>#N/A</v>
      </c>
      <c r="AF663" s="77"/>
      <c r="AH663" s="99"/>
    </row>
    <row r="664" spans="1:34" ht="30" customHeight="1" x14ac:dyDescent="0.15">
      <c r="A664" s="92"/>
      <c r="B664" s="63" t="s">
        <v>1339</v>
      </c>
      <c r="C664" s="43">
        <v>659</v>
      </c>
      <c r="D664" s="137" t="s">
        <v>1352</v>
      </c>
      <c r="E664" s="45" t="s">
        <v>129</v>
      </c>
      <c r="F664" s="46" t="s">
        <v>1353</v>
      </c>
      <c r="G664" s="144" t="s">
        <v>95</v>
      </c>
      <c r="H664" s="135">
        <v>1981</v>
      </c>
      <c r="I664" s="146">
        <v>1981</v>
      </c>
      <c r="J664" s="48">
        <v>1082.21</v>
      </c>
      <c r="K664" s="140" t="s">
        <v>96</v>
      </c>
      <c r="L664" s="135">
        <v>4</v>
      </c>
      <c r="M664" s="145"/>
      <c r="N664" s="49" t="s">
        <v>97</v>
      </c>
      <c r="O664" s="142"/>
      <c r="P664" s="50">
        <v>3968.1951425767297</v>
      </c>
      <c r="Q664" s="149"/>
      <c r="R664" s="143">
        <v>1765.37</v>
      </c>
      <c r="S664" s="45"/>
      <c r="T664" s="45" t="s">
        <v>98</v>
      </c>
      <c r="U664" s="45" t="s">
        <v>2558</v>
      </c>
      <c r="V664" s="177" t="s">
        <v>2304</v>
      </c>
      <c r="W664" s="183">
        <v>4294420.4652479626</v>
      </c>
      <c r="X664" s="184">
        <f t="shared" si="20"/>
        <v>3968.1951425767297</v>
      </c>
      <c r="Y664" s="179">
        <v>3463.3357306789649</v>
      </c>
      <c r="Z664" s="76">
        <v>3228.3730843579156</v>
      </c>
      <c r="AA664" s="76">
        <v>3149.0626394631727</v>
      </c>
      <c r="AB664" s="50">
        <v>2973.3760984081023</v>
      </c>
      <c r="AC664" s="185">
        <f t="shared" si="21"/>
        <v>504.85941189776486</v>
      </c>
      <c r="AD664" s="191"/>
      <c r="AE664" s="187" t="e">
        <v>#N/A</v>
      </c>
      <c r="AF664" s="77"/>
      <c r="AH664" s="99"/>
    </row>
    <row r="665" spans="1:34" ht="30" customHeight="1" x14ac:dyDescent="0.15">
      <c r="A665" s="92"/>
      <c r="B665" s="63" t="s">
        <v>1339</v>
      </c>
      <c r="C665" s="43">
        <v>660</v>
      </c>
      <c r="D665" s="137" t="s">
        <v>1354</v>
      </c>
      <c r="E665" s="45" t="s">
        <v>129</v>
      </c>
      <c r="F665" s="46" t="s">
        <v>1355</v>
      </c>
      <c r="G665" s="144" t="s">
        <v>510</v>
      </c>
      <c r="H665" s="135">
        <v>1964</v>
      </c>
      <c r="I665" s="146">
        <v>1964</v>
      </c>
      <c r="J665" s="48">
        <f>7828.25-291.52-291.68</f>
        <v>7245.0499999999993</v>
      </c>
      <c r="K665" s="140" t="s">
        <v>96</v>
      </c>
      <c r="L665" s="135">
        <v>5</v>
      </c>
      <c r="M665" s="145"/>
      <c r="N665" s="49" t="s">
        <v>97</v>
      </c>
      <c r="O665" s="142"/>
      <c r="P665" s="50">
        <v>4087.7021474055709</v>
      </c>
      <c r="Q665" s="149"/>
      <c r="R665" s="143">
        <v>5078.45</v>
      </c>
      <c r="S665" s="45"/>
      <c r="T665" s="45" t="s">
        <v>98</v>
      </c>
      <c r="U665" s="45" t="s">
        <v>2558</v>
      </c>
      <c r="V665" s="177" t="s">
        <v>2305</v>
      </c>
      <c r="W665" s="183">
        <v>29615606.443060733</v>
      </c>
      <c r="X665" s="184">
        <f t="shared" si="20"/>
        <v>4087.7021474055714</v>
      </c>
      <c r="Y665" s="179">
        <v>3294.2597472949387</v>
      </c>
      <c r="Z665" s="76">
        <v>3323.5878586233453</v>
      </c>
      <c r="AA665" s="76">
        <v>2430.02001688263</v>
      </c>
      <c r="AB665" s="50">
        <v>2287.9018343068096</v>
      </c>
      <c r="AC665" s="185">
        <f t="shared" si="21"/>
        <v>793.44240011063221</v>
      </c>
      <c r="AD665" s="191"/>
      <c r="AE665" s="187" t="e">
        <v>#N/A</v>
      </c>
      <c r="AF665" s="77" t="s">
        <v>2518</v>
      </c>
      <c r="AH665" s="99"/>
    </row>
    <row r="666" spans="1:34" ht="30" customHeight="1" x14ac:dyDescent="0.15">
      <c r="A666" s="92"/>
      <c r="B666" s="63" t="s">
        <v>1339</v>
      </c>
      <c r="C666" s="43">
        <v>661</v>
      </c>
      <c r="D666" s="137" t="s">
        <v>1356</v>
      </c>
      <c r="E666" s="45" t="s">
        <v>129</v>
      </c>
      <c r="F666" s="46" t="s">
        <v>1357</v>
      </c>
      <c r="G666" s="144" t="s">
        <v>95</v>
      </c>
      <c r="H666" s="135">
        <v>1979</v>
      </c>
      <c r="I666" s="146">
        <v>1979</v>
      </c>
      <c r="J666" s="48">
        <v>15946.150000000005</v>
      </c>
      <c r="K666" s="140" t="s">
        <v>96</v>
      </c>
      <c r="L666" s="135">
        <v>4</v>
      </c>
      <c r="M666" s="145"/>
      <c r="N666" s="49" t="s">
        <v>97</v>
      </c>
      <c r="O666" s="142"/>
      <c r="P666" s="50">
        <v>4091.0880983511543</v>
      </c>
      <c r="Q666" s="149"/>
      <c r="R666" s="143">
        <v>22135.519999999997</v>
      </c>
      <c r="S666" s="45"/>
      <c r="T666" s="45" t="s">
        <v>98</v>
      </c>
      <c r="U666" s="45" t="s">
        <v>2558</v>
      </c>
      <c r="V666" s="177" t="s">
        <v>2306</v>
      </c>
      <c r="W666" s="183">
        <v>65237104.47952228</v>
      </c>
      <c r="X666" s="184">
        <f t="shared" si="20"/>
        <v>4091.0880983511543</v>
      </c>
      <c r="Y666" s="179">
        <v>4063.977969550705</v>
      </c>
      <c r="Z666" s="76">
        <v>4146.5566405831796</v>
      </c>
      <c r="AA666" s="76">
        <v>3487.4601962789079</v>
      </c>
      <c r="AB666" s="50">
        <v>4114.5278834635355</v>
      </c>
      <c r="AC666" s="185">
        <f t="shared" si="21"/>
        <v>27.110128800449274</v>
      </c>
      <c r="AD666" s="191"/>
      <c r="AE666" s="187" t="e">
        <v>#N/A</v>
      </c>
      <c r="AF666" s="77"/>
      <c r="AH666" s="99"/>
    </row>
    <row r="667" spans="1:34" ht="30" customHeight="1" x14ac:dyDescent="0.15">
      <c r="A667" s="92"/>
      <c r="B667" s="63" t="s">
        <v>1339</v>
      </c>
      <c r="C667" s="43">
        <v>662</v>
      </c>
      <c r="D667" s="137" t="s">
        <v>1358</v>
      </c>
      <c r="E667" s="45" t="s">
        <v>107</v>
      </c>
      <c r="F667" s="46" t="s">
        <v>1359</v>
      </c>
      <c r="G667" s="144" t="s">
        <v>510</v>
      </c>
      <c r="H667" s="135">
        <v>1965</v>
      </c>
      <c r="I667" s="146">
        <v>1965</v>
      </c>
      <c r="J667" s="48">
        <f>5230.62-128.68-257.36</f>
        <v>4844.58</v>
      </c>
      <c r="K667" s="140" t="s">
        <v>96</v>
      </c>
      <c r="L667" s="135">
        <v>4</v>
      </c>
      <c r="M667" s="145"/>
      <c r="N667" s="49" t="s">
        <v>97</v>
      </c>
      <c r="O667" s="142"/>
      <c r="P667" s="50">
        <v>2757.9394604467916</v>
      </c>
      <c r="Q667" s="149"/>
      <c r="R667" s="143">
        <v>19031.57</v>
      </c>
      <c r="S667" s="45"/>
      <c r="T667" s="45" t="s">
        <v>98</v>
      </c>
      <c r="U667" s="45" t="s">
        <v>2558</v>
      </c>
      <c r="V667" s="177" t="s">
        <v>2307</v>
      </c>
      <c r="W667" s="183">
        <v>13361058.351291317</v>
      </c>
      <c r="X667" s="184">
        <f t="shared" si="20"/>
        <v>2757.9394604467916</v>
      </c>
      <c r="Y667" s="179">
        <v>1469.1125422283419</v>
      </c>
      <c r="Z667" s="76">
        <v>1401.879555725513</v>
      </c>
      <c r="AA667" s="76">
        <v>1433.6599955740373</v>
      </c>
      <c r="AB667" s="50">
        <v>1277.9280136387372</v>
      </c>
      <c r="AC667" s="185">
        <f t="shared" si="21"/>
        <v>1288.8269182184497</v>
      </c>
      <c r="AD667" s="191"/>
      <c r="AE667" s="187" t="e">
        <v>#N/A</v>
      </c>
      <c r="AF667" s="77" t="s">
        <v>2963</v>
      </c>
      <c r="AH667" s="99"/>
    </row>
    <row r="668" spans="1:34" ht="30" customHeight="1" x14ac:dyDescent="0.15">
      <c r="A668" s="92"/>
      <c r="B668" s="63" t="s">
        <v>1339</v>
      </c>
      <c r="C668" s="43">
        <v>663</v>
      </c>
      <c r="D668" s="137" t="s">
        <v>1360</v>
      </c>
      <c r="E668" s="45" t="s">
        <v>129</v>
      </c>
      <c r="F668" s="46" t="s">
        <v>1361</v>
      </c>
      <c r="G668" s="144" t="s">
        <v>510</v>
      </c>
      <c r="H668" s="135">
        <v>1968</v>
      </c>
      <c r="I668" s="146">
        <v>1968</v>
      </c>
      <c r="J668" s="48">
        <v>38964.660000000003</v>
      </c>
      <c r="K668" s="140" t="s">
        <v>96</v>
      </c>
      <c r="L668" s="135">
        <v>4</v>
      </c>
      <c r="M668" s="145"/>
      <c r="N668" s="49" t="s">
        <v>97</v>
      </c>
      <c r="O668" s="142"/>
      <c r="P668" s="50">
        <v>2504.5436296359267</v>
      </c>
      <c r="Q668" s="149"/>
      <c r="R668" s="143">
        <v>65952.649999999994</v>
      </c>
      <c r="S668" s="45"/>
      <c r="T668" s="45" t="s">
        <v>98</v>
      </c>
      <c r="U668" s="45" t="s">
        <v>2558</v>
      </c>
      <c r="V668" s="177" t="s">
        <v>2308</v>
      </c>
      <c r="W668" s="183">
        <v>97588690.983929813</v>
      </c>
      <c r="X668" s="184">
        <f t="shared" si="20"/>
        <v>2504.5436296359267</v>
      </c>
      <c r="Y668" s="179">
        <v>2303.0121538081567</v>
      </c>
      <c r="Z668" s="76">
        <v>1749.3788842913414</v>
      </c>
      <c r="AA668" s="76">
        <v>2017.8196539197729</v>
      </c>
      <c r="AB668" s="50">
        <v>2109.5312860909617</v>
      </c>
      <c r="AC668" s="185">
        <f t="shared" si="21"/>
        <v>201.53147582777001</v>
      </c>
      <c r="AD668" s="191"/>
      <c r="AE668" s="187" t="e">
        <v>#N/A</v>
      </c>
      <c r="AF668" s="77" t="s">
        <v>3168</v>
      </c>
      <c r="AH668" s="99"/>
    </row>
    <row r="669" spans="1:34" s="51" customFormat="1" ht="30" customHeight="1" x14ac:dyDescent="0.15">
      <c r="A669" s="92"/>
      <c r="B669" s="63" t="s">
        <v>1339</v>
      </c>
      <c r="C669" s="43">
        <v>664</v>
      </c>
      <c r="D669" s="137" t="s">
        <v>1362</v>
      </c>
      <c r="E669" s="45" t="s">
        <v>129</v>
      </c>
      <c r="F669" s="46" t="s">
        <v>1363</v>
      </c>
      <c r="G669" s="144" t="s">
        <v>95</v>
      </c>
      <c r="H669" s="135">
        <v>1978</v>
      </c>
      <c r="I669" s="146">
        <v>1978</v>
      </c>
      <c r="J669" s="48">
        <v>8991.76</v>
      </c>
      <c r="K669" s="140" t="s">
        <v>96</v>
      </c>
      <c r="L669" s="135">
        <v>4</v>
      </c>
      <c r="M669" s="145"/>
      <c r="N669" s="49" t="s">
        <v>97</v>
      </c>
      <c r="O669" s="142"/>
      <c r="P669" s="50">
        <v>4167.5886391490758</v>
      </c>
      <c r="Q669" s="149"/>
      <c r="R669" s="143">
        <v>11400.35</v>
      </c>
      <c r="S669" s="45"/>
      <c r="T669" s="45" t="s">
        <v>98</v>
      </c>
      <c r="U669" s="45" t="s">
        <v>2558</v>
      </c>
      <c r="V669" s="177" t="s">
        <v>2309</v>
      </c>
      <c r="W669" s="183">
        <v>37473956.821955092</v>
      </c>
      <c r="X669" s="184">
        <f t="shared" si="20"/>
        <v>4167.5886391490758</v>
      </c>
      <c r="Y669" s="179">
        <v>3474.8719682756032</v>
      </c>
      <c r="Z669" s="76">
        <v>2660.6824647785343</v>
      </c>
      <c r="AA669" s="76">
        <v>2714.0616689492886</v>
      </c>
      <c r="AB669" s="50">
        <v>3015.8260942647835</v>
      </c>
      <c r="AC669" s="185">
        <f t="shared" si="21"/>
        <v>692.71667087347259</v>
      </c>
      <c r="AD669" s="191"/>
      <c r="AE669" s="187" t="e">
        <v>#N/A</v>
      </c>
      <c r="AF669" s="77"/>
      <c r="AG669" s="81"/>
      <c r="AH669" s="99"/>
    </row>
    <row r="670" spans="1:34" ht="30" customHeight="1" x14ac:dyDescent="0.15">
      <c r="A670" s="92"/>
      <c r="B670" s="63" t="s">
        <v>1339</v>
      </c>
      <c r="C670" s="43">
        <v>665</v>
      </c>
      <c r="D670" s="137" t="s">
        <v>1364</v>
      </c>
      <c r="E670" s="45" t="s">
        <v>129</v>
      </c>
      <c r="F670" s="46" t="s">
        <v>1365</v>
      </c>
      <c r="G670" s="144" t="s">
        <v>95</v>
      </c>
      <c r="H670" s="135">
        <v>1976</v>
      </c>
      <c r="I670" s="146">
        <v>1976</v>
      </c>
      <c r="J670" s="48">
        <v>3882.3199999999997</v>
      </c>
      <c r="K670" s="140" t="s">
        <v>96</v>
      </c>
      <c r="L670" s="135">
        <v>4</v>
      </c>
      <c r="M670" s="145"/>
      <c r="N670" s="49" t="s">
        <v>97</v>
      </c>
      <c r="O670" s="142"/>
      <c r="P670" s="50">
        <v>2516.2531509080263</v>
      </c>
      <c r="Q670" s="149"/>
      <c r="R670" s="143">
        <v>6412.54</v>
      </c>
      <c r="S670" s="45"/>
      <c r="T670" s="45" t="s">
        <v>98</v>
      </c>
      <c r="U670" s="45" t="s">
        <v>2558</v>
      </c>
      <c r="V670" s="177" t="s">
        <v>2310</v>
      </c>
      <c r="W670" s="183">
        <v>9768899.9328332487</v>
      </c>
      <c r="X670" s="184">
        <f t="shared" si="20"/>
        <v>2516.2531509080263</v>
      </c>
      <c r="Y670" s="179">
        <v>2560.1967774457294</v>
      </c>
      <c r="Z670" s="76">
        <v>2202.9651227431714</v>
      </c>
      <c r="AA670" s="76">
        <v>3398.6962714202423</v>
      </c>
      <c r="AB670" s="50">
        <v>3302.6272085224587</v>
      </c>
      <c r="AC670" s="185">
        <f t="shared" si="21"/>
        <v>-43.94362653770304</v>
      </c>
      <c r="AD670" s="191"/>
      <c r="AE670" s="187" t="e">
        <v>#N/A</v>
      </c>
      <c r="AF670" s="77"/>
      <c r="AH670" s="99"/>
    </row>
    <row r="671" spans="1:34" ht="30" customHeight="1" x14ac:dyDescent="0.15">
      <c r="A671" s="92"/>
      <c r="B671" s="63" t="s">
        <v>1339</v>
      </c>
      <c r="C671" s="43">
        <v>666</v>
      </c>
      <c r="D671" s="137" t="s">
        <v>1366</v>
      </c>
      <c r="E671" s="45" t="s">
        <v>156</v>
      </c>
      <c r="F671" s="46" t="s">
        <v>1367</v>
      </c>
      <c r="G671" s="144" t="s">
        <v>95</v>
      </c>
      <c r="H671" s="135">
        <v>1996</v>
      </c>
      <c r="I671" s="146">
        <v>1996</v>
      </c>
      <c r="J671" s="48">
        <v>2552.44</v>
      </c>
      <c r="K671" s="140" t="s">
        <v>96</v>
      </c>
      <c r="L671" s="135">
        <v>4</v>
      </c>
      <c r="M671" s="145"/>
      <c r="N671" s="49" t="s">
        <v>97</v>
      </c>
      <c r="O671" s="142"/>
      <c r="P671" s="50">
        <v>6965.0654638079113</v>
      </c>
      <c r="Q671" s="149"/>
      <c r="R671" s="143">
        <v>4152.6100000000006</v>
      </c>
      <c r="S671" s="45"/>
      <c r="T671" s="45" t="s">
        <v>98</v>
      </c>
      <c r="U671" s="45" t="s">
        <v>2558</v>
      </c>
      <c r="V671" s="177" t="s">
        <v>2311</v>
      </c>
      <c r="W671" s="183">
        <v>17777911.692441866</v>
      </c>
      <c r="X671" s="184">
        <f t="shared" si="20"/>
        <v>6965.0654638079113</v>
      </c>
      <c r="Y671" s="179">
        <v>6733.9393467065538</v>
      </c>
      <c r="Z671" s="76">
        <v>6150.7968635233728</v>
      </c>
      <c r="AA671" s="76">
        <v>8074.1792990001695</v>
      </c>
      <c r="AB671" s="50">
        <v>6687.6658604592603</v>
      </c>
      <c r="AC671" s="185">
        <f t="shared" si="21"/>
        <v>231.12611710135752</v>
      </c>
      <c r="AD671" s="191"/>
      <c r="AE671" s="187" t="e">
        <v>#N/A</v>
      </c>
      <c r="AF671" s="77"/>
      <c r="AH671" s="99"/>
    </row>
    <row r="672" spans="1:34" ht="38.25" customHeight="1" x14ac:dyDescent="0.15">
      <c r="A672" s="92"/>
      <c r="B672" s="63" t="s">
        <v>1339</v>
      </c>
      <c r="C672" s="43">
        <v>667</v>
      </c>
      <c r="D672" s="137" t="s">
        <v>1368</v>
      </c>
      <c r="E672" s="45" t="s">
        <v>156</v>
      </c>
      <c r="F672" s="46" t="s">
        <v>1369</v>
      </c>
      <c r="G672" s="144" t="s">
        <v>95</v>
      </c>
      <c r="H672" s="135">
        <v>1968</v>
      </c>
      <c r="I672" s="146">
        <v>1965</v>
      </c>
      <c r="J672" s="48">
        <v>11888.339999999998</v>
      </c>
      <c r="K672" s="140" t="s">
        <v>96</v>
      </c>
      <c r="L672" s="135">
        <v>4</v>
      </c>
      <c r="M672" s="145" t="s">
        <v>1655</v>
      </c>
      <c r="N672" s="49" t="s">
        <v>97</v>
      </c>
      <c r="O672" s="142"/>
      <c r="P672" s="50">
        <v>4160.2489877032976</v>
      </c>
      <c r="Q672" s="149"/>
      <c r="R672" s="143">
        <v>31674.559999999998</v>
      </c>
      <c r="S672" s="45"/>
      <c r="T672" s="45" t="s">
        <v>98</v>
      </c>
      <c r="U672" s="45" t="s">
        <v>2558</v>
      </c>
      <c r="V672" s="177" t="s">
        <v>2312</v>
      </c>
      <c r="W672" s="183">
        <v>49458454.450472616</v>
      </c>
      <c r="X672" s="184">
        <f t="shared" si="20"/>
        <v>4160.2489877032976</v>
      </c>
      <c r="Y672" s="179">
        <v>3181.1048254422744</v>
      </c>
      <c r="Z672" s="76">
        <v>3200.5772960840827</v>
      </c>
      <c r="AA672" s="76">
        <v>3533.7605678370569</v>
      </c>
      <c r="AB672" s="50">
        <v>3346.8770649921998</v>
      </c>
      <c r="AC672" s="185">
        <f t="shared" si="21"/>
        <v>979.14416226102321</v>
      </c>
      <c r="AD672" s="191"/>
      <c r="AE672" s="187" t="e">
        <v>#N/A</v>
      </c>
      <c r="AF672" s="77"/>
      <c r="AH672" s="99"/>
    </row>
    <row r="673" spans="1:34" s="51" customFormat="1" ht="30" customHeight="1" x14ac:dyDescent="0.15">
      <c r="A673" s="92"/>
      <c r="B673" s="63" t="s">
        <v>1339</v>
      </c>
      <c r="C673" s="43">
        <v>668</v>
      </c>
      <c r="D673" s="137" t="s">
        <v>1370</v>
      </c>
      <c r="E673" s="45" t="s">
        <v>156</v>
      </c>
      <c r="F673" s="46" t="s">
        <v>1371</v>
      </c>
      <c r="G673" s="144" t="s">
        <v>122</v>
      </c>
      <c r="H673" s="135">
        <v>1960</v>
      </c>
      <c r="I673" s="146">
        <v>1960</v>
      </c>
      <c r="J673" s="48">
        <f>535.5-119-119</f>
        <v>297.5</v>
      </c>
      <c r="K673" s="140" t="s">
        <v>96</v>
      </c>
      <c r="L673" s="135">
        <v>1</v>
      </c>
      <c r="M673" s="145"/>
      <c r="N673" s="49" t="s">
        <v>123</v>
      </c>
      <c r="O673" s="142"/>
      <c r="P673" s="50">
        <v>3207.6942583217515</v>
      </c>
      <c r="Q673" s="149"/>
      <c r="R673" s="143">
        <v>4584</v>
      </c>
      <c r="S673" s="45"/>
      <c r="T673" s="45" t="s">
        <v>98</v>
      </c>
      <c r="U673" s="45" t="s">
        <v>2558</v>
      </c>
      <c r="V673" s="177" t="s">
        <v>2313</v>
      </c>
      <c r="W673" s="183">
        <v>954289.04185072111</v>
      </c>
      <c r="X673" s="184">
        <f t="shared" si="20"/>
        <v>3207.6942583217515</v>
      </c>
      <c r="Y673" s="179">
        <v>914.68717129124764</v>
      </c>
      <c r="Z673" s="76">
        <v>798.68220028489736</v>
      </c>
      <c r="AA673" s="76">
        <v>675.09156855975232</v>
      </c>
      <c r="AB673" s="50">
        <v>496.80227405788685</v>
      </c>
      <c r="AC673" s="185">
        <f t="shared" si="21"/>
        <v>2293.007087030504</v>
      </c>
      <c r="AD673" s="191"/>
      <c r="AE673" s="187" t="e">
        <v>#N/A</v>
      </c>
      <c r="AF673" s="77"/>
      <c r="AG673" s="81"/>
      <c r="AH673" s="99"/>
    </row>
    <row r="674" spans="1:34" ht="30" customHeight="1" x14ac:dyDescent="0.15">
      <c r="A674" s="92"/>
      <c r="B674" s="63" t="s">
        <v>1339</v>
      </c>
      <c r="C674" s="43">
        <v>669</v>
      </c>
      <c r="D674" s="137" t="s">
        <v>1372</v>
      </c>
      <c r="E674" s="45" t="s">
        <v>156</v>
      </c>
      <c r="F674" s="46" t="s">
        <v>1373</v>
      </c>
      <c r="G674" s="144" t="s">
        <v>122</v>
      </c>
      <c r="H674" s="135">
        <v>1964</v>
      </c>
      <c r="I674" s="146">
        <v>1964</v>
      </c>
      <c r="J674" s="48">
        <v>230.84</v>
      </c>
      <c r="K674" s="140" t="s">
        <v>96</v>
      </c>
      <c r="L674" s="135">
        <v>1</v>
      </c>
      <c r="M674" s="145"/>
      <c r="N674" s="49" t="s">
        <v>123</v>
      </c>
      <c r="O674" s="142"/>
      <c r="P674" s="50">
        <v>8315.103533326157</v>
      </c>
      <c r="Q674" s="149"/>
      <c r="R674" s="143">
        <v>0</v>
      </c>
      <c r="S674" s="45"/>
      <c r="T674" s="45" t="s">
        <v>98</v>
      </c>
      <c r="U674" s="45" t="s">
        <v>2558</v>
      </c>
      <c r="V674" s="177" t="s">
        <v>2314</v>
      </c>
      <c r="W674" s="183">
        <v>1919458.49963301</v>
      </c>
      <c r="X674" s="184">
        <f t="shared" si="20"/>
        <v>8315.103533326157</v>
      </c>
      <c r="Y674" s="179">
        <v>6608.1289748364388</v>
      </c>
      <c r="Z674" s="76">
        <v>5307.2746159453627</v>
      </c>
      <c r="AA674" s="76">
        <v>5642.1799333812296</v>
      </c>
      <c r="AB674" s="50">
        <v>3767.8787307298931</v>
      </c>
      <c r="AC674" s="185">
        <f t="shared" si="21"/>
        <v>1706.9745584897182</v>
      </c>
      <c r="AD674" s="191"/>
      <c r="AE674" s="187" t="e">
        <v>#N/A</v>
      </c>
      <c r="AF674" s="77" t="e">
        <f>VLOOKUP(V674,#REF!,15,FALSE)</f>
        <v>#REF!</v>
      </c>
      <c r="AH674" s="99"/>
    </row>
    <row r="675" spans="1:34" ht="30" customHeight="1" x14ac:dyDescent="0.15">
      <c r="A675" s="92"/>
      <c r="B675" s="63" t="s">
        <v>1339</v>
      </c>
      <c r="C675" s="43">
        <v>670</v>
      </c>
      <c r="D675" s="137" t="s">
        <v>1374</v>
      </c>
      <c r="E675" s="45" t="s">
        <v>103</v>
      </c>
      <c r="F675" s="46" t="s">
        <v>1375</v>
      </c>
      <c r="G675" s="46" t="s">
        <v>3058</v>
      </c>
      <c r="H675" s="135">
        <v>1982</v>
      </c>
      <c r="I675" s="146">
        <v>1982</v>
      </c>
      <c r="J675" s="48">
        <v>1082.21</v>
      </c>
      <c r="K675" s="140" t="s">
        <v>96</v>
      </c>
      <c r="L675" s="135">
        <v>4</v>
      </c>
      <c r="M675" s="145"/>
      <c r="N675" s="49" t="s">
        <v>97</v>
      </c>
      <c r="O675" s="142"/>
      <c r="P675" s="50">
        <v>27188.751226885688</v>
      </c>
      <c r="Q675" s="149"/>
      <c r="R675" s="143">
        <v>2485.7399999999998</v>
      </c>
      <c r="S675" s="45"/>
      <c r="T675" s="45" t="s">
        <v>98</v>
      </c>
      <c r="U675" s="45" t="s">
        <v>2558</v>
      </c>
      <c r="V675" s="177" t="s">
        <v>2315</v>
      </c>
      <c r="W675" s="183">
        <v>29423938.465247963</v>
      </c>
      <c r="X675" s="184">
        <f t="shared" si="20"/>
        <v>27188.751226885688</v>
      </c>
      <c r="Y675" s="179">
        <v>5829.3903781133813</v>
      </c>
      <c r="Z675" s="76">
        <v>10794.482867676141</v>
      </c>
      <c r="AA675" s="76">
        <v>11639.834242867961</v>
      </c>
      <c r="AB675" s="50">
        <v>4311.1078528854578</v>
      </c>
      <c r="AC675" s="185">
        <f t="shared" si="21"/>
        <v>21359.360848772307</v>
      </c>
      <c r="AD675" s="191"/>
      <c r="AE675" s="187" t="e">
        <v>#N/A</v>
      </c>
      <c r="AF675" s="77" t="s">
        <v>2519</v>
      </c>
      <c r="AH675" s="99"/>
    </row>
    <row r="676" spans="1:34" ht="30" customHeight="1" x14ac:dyDescent="0.15">
      <c r="A676" s="92"/>
      <c r="B676" s="63" t="s">
        <v>1339</v>
      </c>
      <c r="C676" s="43">
        <v>671</v>
      </c>
      <c r="D676" s="137" t="s">
        <v>1376</v>
      </c>
      <c r="E676" s="45" t="s">
        <v>103</v>
      </c>
      <c r="F676" s="46" t="s">
        <v>1375</v>
      </c>
      <c r="G676" s="144" t="s">
        <v>95</v>
      </c>
      <c r="H676" s="135">
        <v>1982</v>
      </c>
      <c r="I676" s="146">
        <v>1982</v>
      </c>
      <c r="J676" s="48">
        <v>2745.66</v>
      </c>
      <c r="K676" s="140" t="s">
        <v>96</v>
      </c>
      <c r="L676" s="135">
        <v>4</v>
      </c>
      <c r="M676" s="145"/>
      <c r="N676" s="49" t="s">
        <v>97</v>
      </c>
      <c r="O676" s="142"/>
      <c r="P676" s="50">
        <v>5273.1693953768581</v>
      </c>
      <c r="Q676" s="149"/>
      <c r="R676" s="143">
        <v>2380.36</v>
      </c>
      <c r="S676" s="45"/>
      <c r="T676" s="45" t="s">
        <v>98</v>
      </c>
      <c r="U676" s="45" t="s">
        <v>2558</v>
      </c>
      <c r="V676" s="177" t="s">
        <v>2316</v>
      </c>
      <c r="W676" s="183">
        <v>14478330.282110423</v>
      </c>
      <c r="X676" s="184">
        <f t="shared" si="20"/>
        <v>5273.1693953768581</v>
      </c>
      <c r="Y676" s="179">
        <v>5144.1512109050391</v>
      </c>
      <c r="Z676" s="76">
        <v>3971.6497193098089</v>
      </c>
      <c r="AA676" s="76">
        <v>3461.4219043223557</v>
      </c>
      <c r="AB676" s="50">
        <v>2821.7692313324092</v>
      </c>
      <c r="AC676" s="185">
        <f t="shared" si="21"/>
        <v>129.01818447181904</v>
      </c>
      <c r="AD676" s="191"/>
      <c r="AE676" s="187" t="e">
        <v>#N/A</v>
      </c>
      <c r="AF676" s="77"/>
      <c r="AH676" s="99"/>
    </row>
    <row r="677" spans="1:34" ht="30" customHeight="1" x14ac:dyDescent="0.15">
      <c r="A677" s="92"/>
      <c r="B677" s="63" t="s">
        <v>1339</v>
      </c>
      <c r="C677" s="43">
        <v>672</v>
      </c>
      <c r="D677" s="137" t="s">
        <v>1377</v>
      </c>
      <c r="E677" s="45" t="s">
        <v>200</v>
      </c>
      <c r="F677" s="46" t="s">
        <v>1378</v>
      </c>
      <c r="G677" s="144" t="s">
        <v>95</v>
      </c>
      <c r="H677" s="135">
        <v>1997</v>
      </c>
      <c r="I677" s="146">
        <v>1997</v>
      </c>
      <c r="J677" s="48">
        <v>2947.44</v>
      </c>
      <c r="K677" s="140" t="s">
        <v>96</v>
      </c>
      <c r="L677" s="135">
        <v>4</v>
      </c>
      <c r="M677" s="145"/>
      <c r="N677" s="49" t="s">
        <v>97</v>
      </c>
      <c r="O677" s="142"/>
      <c r="P677" s="50">
        <v>5872.8989715302168</v>
      </c>
      <c r="Q677" s="149"/>
      <c r="R677" s="143">
        <v>4600</v>
      </c>
      <c r="S677" s="45"/>
      <c r="T677" s="45" t="s">
        <v>98</v>
      </c>
      <c r="U677" s="45" t="s">
        <v>2558</v>
      </c>
      <c r="V677" s="177" t="s">
        <v>2317</v>
      </c>
      <c r="W677" s="183">
        <v>17310017.344647024</v>
      </c>
      <c r="X677" s="184">
        <f t="shared" si="20"/>
        <v>5872.8989715302168</v>
      </c>
      <c r="Y677" s="179">
        <v>6181.6428192128205</v>
      </c>
      <c r="Z677" s="76">
        <v>7274.2184475498643</v>
      </c>
      <c r="AA677" s="76">
        <v>6029.0071272051091</v>
      </c>
      <c r="AB677" s="50">
        <v>6236.0644907649958</v>
      </c>
      <c r="AC677" s="185">
        <f t="shared" si="21"/>
        <v>-308.7438476826037</v>
      </c>
      <c r="AD677" s="191"/>
      <c r="AE677" s="187" t="e">
        <v>#N/A</v>
      </c>
      <c r="AF677" s="77"/>
      <c r="AH677" s="99"/>
    </row>
    <row r="678" spans="1:34" ht="30" customHeight="1" x14ac:dyDescent="0.15">
      <c r="A678" s="92"/>
      <c r="B678" s="63" t="s">
        <v>1339</v>
      </c>
      <c r="C678" s="43">
        <v>673</v>
      </c>
      <c r="D678" s="137" t="s">
        <v>1379</v>
      </c>
      <c r="E678" s="45" t="s">
        <v>200</v>
      </c>
      <c r="F678" s="46" t="s">
        <v>1380</v>
      </c>
      <c r="G678" s="144" t="s">
        <v>95</v>
      </c>
      <c r="H678" s="135">
        <v>1978</v>
      </c>
      <c r="I678" s="146">
        <v>1978</v>
      </c>
      <c r="J678" s="48">
        <v>3741.6</v>
      </c>
      <c r="K678" s="140" t="s">
        <v>96</v>
      </c>
      <c r="L678" s="135">
        <v>5</v>
      </c>
      <c r="M678" s="145"/>
      <c r="N678" s="49" t="s">
        <v>97</v>
      </c>
      <c r="O678" s="142"/>
      <c r="P678" s="50">
        <v>4747.9583751423088</v>
      </c>
      <c r="Q678" s="149"/>
      <c r="R678" s="143">
        <v>672.12</v>
      </c>
      <c r="S678" s="45"/>
      <c r="T678" s="45" t="s">
        <v>98</v>
      </c>
      <c r="U678" s="45" t="s">
        <v>2558</v>
      </c>
      <c r="V678" s="177" t="s">
        <v>2318</v>
      </c>
      <c r="W678" s="183">
        <v>17764961.056432463</v>
      </c>
      <c r="X678" s="184">
        <f t="shared" si="20"/>
        <v>4747.9583751423088</v>
      </c>
      <c r="Y678" s="179">
        <v>3423.0981651307334</v>
      </c>
      <c r="Z678" s="76">
        <v>3244.8743061201753</v>
      </c>
      <c r="AA678" s="76">
        <v>3240.5091539603868</v>
      </c>
      <c r="AB678" s="50">
        <v>3255.8934311536095</v>
      </c>
      <c r="AC678" s="185">
        <f t="shared" si="21"/>
        <v>1324.8602100115754</v>
      </c>
      <c r="AD678" s="191"/>
      <c r="AE678" s="187" t="e">
        <v>#N/A</v>
      </c>
      <c r="AF678" s="77"/>
      <c r="AH678" s="99"/>
    </row>
    <row r="679" spans="1:34" ht="30" customHeight="1" x14ac:dyDescent="0.15">
      <c r="A679" s="92"/>
      <c r="B679" s="63" t="s">
        <v>1339</v>
      </c>
      <c r="C679" s="43">
        <v>674</v>
      </c>
      <c r="D679" s="137" t="s">
        <v>1381</v>
      </c>
      <c r="E679" s="45" t="s">
        <v>200</v>
      </c>
      <c r="F679" s="46" t="s">
        <v>1382</v>
      </c>
      <c r="G679" s="144" t="s">
        <v>95</v>
      </c>
      <c r="H679" s="135">
        <v>1986</v>
      </c>
      <c r="I679" s="146">
        <v>1986</v>
      </c>
      <c r="J679" s="48">
        <v>2464.2399999999998</v>
      </c>
      <c r="K679" s="140" t="s">
        <v>96</v>
      </c>
      <c r="L679" s="135">
        <v>4</v>
      </c>
      <c r="M679" s="145"/>
      <c r="N679" s="49" t="s">
        <v>97</v>
      </c>
      <c r="O679" s="142"/>
      <c r="P679" s="50">
        <v>5388.4273991786531</v>
      </c>
      <c r="Q679" s="149"/>
      <c r="R679" s="143">
        <v>4005</v>
      </c>
      <c r="S679" s="45"/>
      <c r="T679" s="45" t="s">
        <v>98</v>
      </c>
      <c r="U679" s="45" t="s">
        <v>2558</v>
      </c>
      <c r="V679" s="177" t="s">
        <v>2319</v>
      </c>
      <c r="W679" s="183">
        <v>13278378.334152004</v>
      </c>
      <c r="X679" s="184">
        <f t="shared" si="20"/>
        <v>5388.4273991786531</v>
      </c>
      <c r="Y679" s="179">
        <v>5097.5670756667241</v>
      </c>
      <c r="Z679" s="76">
        <v>4782.2949683216966</v>
      </c>
      <c r="AA679" s="76">
        <v>6286.9406549181003</v>
      </c>
      <c r="AB679" s="50">
        <v>4500.363364652183</v>
      </c>
      <c r="AC679" s="185">
        <f t="shared" si="21"/>
        <v>290.86032351192898</v>
      </c>
      <c r="AD679" s="191"/>
      <c r="AE679" s="187" t="e">
        <v>#N/A</v>
      </c>
      <c r="AF679" s="77"/>
      <c r="AH679" s="99"/>
    </row>
    <row r="680" spans="1:34" ht="30" customHeight="1" x14ac:dyDescent="0.15">
      <c r="A680" s="92"/>
      <c r="B680" s="63" t="s">
        <v>1339</v>
      </c>
      <c r="C680" s="43">
        <v>675</v>
      </c>
      <c r="D680" s="137" t="s">
        <v>1383</v>
      </c>
      <c r="E680" s="45" t="s">
        <v>200</v>
      </c>
      <c r="F680" s="46" t="s">
        <v>1384</v>
      </c>
      <c r="G680" s="144" t="s">
        <v>95</v>
      </c>
      <c r="H680" s="135">
        <v>1982</v>
      </c>
      <c r="I680" s="146">
        <v>1982</v>
      </c>
      <c r="J680" s="48">
        <v>2988.88</v>
      </c>
      <c r="K680" s="140" t="s">
        <v>96</v>
      </c>
      <c r="L680" s="135">
        <v>4</v>
      </c>
      <c r="M680" s="145"/>
      <c r="N680" s="49" t="s">
        <v>97</v>
      </c>
      <c r="O680" s="142"/>
      <c r="P680" s="50">
        <v>4643.0856975365532</v>
      </c>
      <c r="Q680" s="149"/>
      <c r="R680" s="143">
        <v>3964</v>
      </c>
      <c r="S680" s="45"/>
      <c r="T680" s="45" t="s">
        <v>98</v>
      </c>
      <c r="U680" s="45" t="s">
        <v>2558</v>
      </c>
      <c r="V680" s="177" t="s">
        <v>2320</v>
      </c>
      <c r="W680" s="183">
        <v>13877625.979653053</v>
      </c>
      <c r="X680" s="184">
        <f t="shared" si="20"/>
        <v>4643.0856975365532</v>
      </c>
      <c r="Y680" s="179">
        <v>4084.8441890299564</v>
      </c>
      <c r="Z680" s="76">
        <v>4371.1558185001495</v>
      </c>
      <c r="AA680" s="76">
        <v>4246.7478915887714</v>
      </c>
      <c r="AB680" s="50">
        <v>6119.4229695528784</v>
      </c>
      <c r="AC680" s="185">
        <f t="shared" si="21"/>
        <v>558.2415085065968</v>
      </c>
      <c r="AD680" s="191"/>
      <c r="AE680" s="187" t="e">
        <v>#N/A</v>
      </c>
      <c r="AF680" s="77"/>
      <c r="AH680" s="99"/>
    </row>
    <row r="681" spans="1:34" ht="38.25" customHeight="1" x14ac:dyDescent="0.15">
      <c r="A681" s="92"/>
      <c r="B681" s="63" t="s">
        <v>1339</v>
      </c>
      <c r="C681" s="43">
        <v>676</v>
      </c>
      <c r="D681" s="137" t="s">
        <v>1385</v>
      </c>
      <c r="E681" s="45" t="s">
        <v>141</v>
      </c>
      <c r="F681" s="46" t="s">
        <v>1386</v>
      </c>
      <c r="G681" s="144" t="s">
        <v>95</v>
      </c>
      <c r="H681" s="135">
        <v>1994</v>
      </c>
      <c r="I681" s="146">
        <v>1994</v>
      </c>
      <c r="J681" s="48">
        <v>3969.8399999999997</v>
      </c>
      <c r="K681" s="140" t="s">
        <v>96</v>
      </c>
      <c r="L681" s="135">
        <v>3</v>
      </c>
      <c r="M681" s="145"/>
      <c r="N681" s="49" t="s">
        <v>123</v>
      </c>
      <c r="O681" s="142"/>
      <c r="P681" s="50">
        <v>6951.4824089776985</v>
      </c>
      <c r="Q681" s="149"/>
      <c r="R681" s="143">
        <v>10025.629999999999</v>
      </c>
      <c r="S681" s="45"/>
      <c r="T681" s="45" t="s">
        <v>1387</v>
      </c>
      <c r="U681" s="45" t="s">
        <v>2558</v>
      </c>
      <c r="V681" s="177" t="s">
        <v>2321</v>
      </c>
      <c r="W681" s="183">
        <v>27596272.926456023</v>
      </c>
      <c r="X681" s="184">
        <f t="shared" si="20"/>
        <v>6951.4824089776985</v>
      </c>
      <c r="Y681" s="179">
        <v>8219.9061999098903</v>
      </c>
      <c r="Z681" s="76">
        <v>8403.1898277963337</v>
      </c>
      <c r="AA681" s="76">
        <v>8101.5405371160005</v>
      </c>
      <c r="AB681" s="50">
        <v>7162.8582528043016</v>
      </c>
      <c r="AC681" s="185">
        <f t="shared" si="21"/>
        <v>-1268.4237909321919</v>
      </c>
      <c r="AD681" s="191"/>
      <c r="AE681" s="187" t="e">
        <v>#N/A</v>
      </c>
      <c r="AF681" s="77"/>
      <c r="AH681" s="99"/>
    </row>
    <row r="682" spans="1:34" s="51" customFormat="1" ht="38.25" customHeight="1" x14ac:dyDescent="0.15">
      <c r="A682" s="92"/>
      <c r="B682" s="63" t="s">
        <v>1339</v>
      </c>
      <c r="C682" s="43">
        <v>677</v>
      </c>
      <c r="D682" s="137" t="s">
        <v>1388</v>
      </c>
      <c r="E682" s="45" t="s">
        <v>141</v>
      </c>
      <c r="F682" s="46" t="s">
        <v>1389</v>
      </c>
      <c r="G682" s="144" t="s">
        <v>95</v>
      </c>
      <c r="H682" s="135">
        <v>1993</v>
      </c>
      <c r="I682" s="146">
        <v>1993</v>
      </c>
      <c r="J682" s="48">
        <v>1942.97</v>
      </c>
      <c r="K682" s="140" t="s">
        <v>96</v>
      </c>
      <c r="L682" s="135">
        <v>3</v>
      </c>
      <c r="M682" s="145"/>
      <c r="N682" s="49" t="s">
        <v>97</v>
      </c>
      <c r="O682" s="142"/>
      <c r="P682" s="50">
        <v>6368.1396546120959</v>
      </c>
      <c r="Q682" s="149"/>
      <c r="R682" s="143">
        <v>3348.52</v>
      </c>
      <c r="S682" s="45"/>
      <c r="T682" s="45" t="s">
        <v>98</v>
      </c>
      <c r="U682" s="45" t="s">
        <v>2558</v>
      </c>
      <c r="V682" s="177" t="s">
        <v>2322</v>
      </c>
      <c r="W682" s="183">
        <v>12373104.304721665</v>
      </c>
      <c r="X682" s="184">
        <f t="shared" si="20"/>
        <v>6368.1396546120959</v>
      </c>
      <c r="Y682" s="179">
        <v>5951.790707386509</v>
      </c>
      <c r="Z682" s="76">
        <v>8257.2051493483086</v>
      </c>
      <c r="AA682" s="76">
        <v>6560.9340221077337</v>
      </c>
      <c r="AB682" s="50">
        <v>5788.3045974979896</v>
      </c>
      <c r="AC682" s="185">
        <f t="shared" si="21"/>
        <v>416.34894722558693</v>
      </c>
      <c r="AD682" s="191"/>
      <c r="AE682" s="187" t="e">
        <v>#N/A</v>
      </c>
      <c r="AF682" s="77"/>
      <c r="AG682" s="81"/>
      <c r="AH682" s="99"/>
    </row>
    <row r="683" spans="1:34" ht="30" customHeight="1" x14ac:dyDescent="0.15">
      <c r="A683" s="92"/>
      <c r="B683" s="63" t="s">
        <v>1339</v>
      </c>
      <c r="C683" s="43">
        <v>678</v>
      </c>
      <c r="D683" s="137" t="s">
        <v>1390</v>
      </c>
      <c r="E683" s="45" t="s">
        <v>141</v>
      </c>
      <c r="F683" s="46" t="s">
        <v>1391</v>
      </c>
      <c r="G683" s="144" t="s">
        <v>2921</v>
      </c>
      <c r="H683" s="135">
        <v>1962</v>
      </c>
      <c r="I683" s="146">
        <v>1962</v>
      </c>
      <c r="J683" s="48">
        <v>72.8</v>
      </c>
      <c r="K683" s="140" t="s">
        <v>96</v>
      </c>
      <c r="L683" s="135">
        <v>1</v>
      </c>
      <c r="M683" s="145"/>
      <c r="N683" s="49" t="s">
        <v>123</v>
      </c>
      <c r="O683" s="142"/>
      <c r="P683" s="50">
        <v>35670.461937701206</v>
      </c>
      <c r="Q683" s="149"/>
      <c r="R683" s="143">
        <v>0</v>
      </c>
      <c r="S683" s="45"/>
      <c r="T683" s="45" t="s">
        <v>98</v>
      </c>
      <c r="U683" s="45" t="s">
        <v>2558</v>
      </c>
      <c r="V683" s="177" t="s">
        <v>2323</v>
      </c>
      <c r="W683" s="183">
        <v>2596809.6290646475</v>
      </c>
      <c r="X683" s="184">
        <f t="shared" si="20"/>
        <v>35670.461937701206</v>
      </c>
      <c r="Y683" s="179">
        <v>34177.052740595893</v>
      </c>
      <c r="Z683" s="76">
        <v>35024.461989123512</v>
      </c>
      <c r="AA683" s="76">
        <v>33934.03795224143</v>
      </c>
      <c r="AB683" s="50">
        <v>3425.5971315335482</v>
      </c>
      <c r="AC683" s="185">
        <f t="shared" si="21"/>
        <v>1493.4091971053131</v>
      </c>
      <c r="AD683" s="191"/>
      <c r="AE683" s="187" t="e">
        <v>#N/A</v>
      </c>
      <c r="AF683" s="77" t="s">
        <v>2555</v>
      </c>
      <c r="AH683" s="99"/>
    </row>
    <row r="684" spans="1:34" ht="30" customHeight="1" x14ac:dyDescent="0.15">
      <c r="A684" s="92"/>
      <c r="B684" s="63" t="s">
        <v>1339</v>
      </c>
      <c r="C684" s="43">
        <v>679</v>
      </c>
      <c r="D684" s="137" t="s">
        <v>1392</v>
      </c>
      <c r="E684" s="45" t="s">
        <v>141</v>
      </c>
      <c r="F684" s="46" t="s">
        <v>1393</v>
      </c>
      <c r="G684" s="144" t="s">
        <v>523</v>
      </c>
      <c r="H684" s="135">
        <v>1965</v>
      </c>
      <c r="I684" s="146">
        <v>1965</v>
      </c>
      <c r="J684" s="48">
        <v>292.16000000000003</v>
      </c>
      <c r="K684" s="140" t="s">
        <v>96</v>
      </c>
      <c r="L684" s="135">
        <v>1</v>
      </c>
      <c r="M684" s="145"/>
      <c r="N684" s="49" t="s">
        <v>123</v>
      </c>
      <c r="O684" s="142"/>
      <c r="P684" s="50">
        <v>5310.0463743488845</v>
      </c>
      <c r="Q684" s="149"/>
      <c r="R684" s="143">
        <v>0</v>
      </c>
      <c r="S684" s="45"/>
      <c r="T684" s="45" t="s">
        <v>98</v>
      </c>
      <c r="U684" s="45" t="s">
        <v>2558</v>
      </c>
      <c r="V684" s="177" t="s">
        <v>2324</v>
      </c>
      <c r="W684" s="183">
        <v>1551383.1487297702</v>
      </c>
      <c r="X684" s="184">
        <f t="shared" si="20"/>
        <v>5310.0463743488845</v>
      </c>
      <c r="Y684" s="179">
        <v>3435.6320077143159</v>
      </c>
      <c r="Z684" s="76">
        <v>3204.3628111930061</v>
      </c>
      <c r="AA684" s="76">
        <v>3192.6224776557742</v>
      </c>
      <c r="AB684" s="50">
        <v>3017.7468302301181</v>
      </c>
      <c r="AC684" s="185">
        <f t="shared" si="21"/>
        <v>1874.4143666345685</v>
      </c>
      <c r="AD684" s="191"/>
      <c r="AE684" s="187" t="e">
        <v>#N/A</v>
      </c>
      <c r="AF684" s="77"/>
      <c r="AH684" s="99"/>
    </row>
    <row r="685" spans="1:34" ht="30" customHeight="1" x14ac:dyDescent="0.15">
      <c r="A685" s="92"/>
      <c r="B685" s="63" t="s">
        <v>1339</v>
      </c>
      <c r="C685" s="43">
        <v>680</v>
      </c>
      <c r="D685" s="137" t="s">
        <v>1394</v>
      </c>
      <c r="E685" s="45" t="s">
        <v>141</v>
      </c>
      <c r="F685" s="46" t="s">
        <v>1395</v>
      </c>
      <c r="G685" s="144" t="s">
        <v>510</v>
      </c>
      <c r="H685" s="135">
        <v>1963</v>
      </c>
      <c r="I685" s="146">
        <v>1963</v>
      </c>
      <c r="J685" s="48">
        <v>1568.6</v>
      </c>
      <c r="K685" s="140" t="s">
        <v>96</v>
      </c>
      <c r="L685" s="135">
        <v>1</v>
      </c>
      <c r="M685" s="145"/>
      <c r="N685" s="49" t="s">
        <v>123</v>
      </c>
      <c r="O685" s="142"/>
      <c r="P685" s="50">
        <v>2645.7126407148721</v>
      </c>
      <c r="Q685" s="149"/>
      <c r="R685" s="143">
        <v>0</v>
      </c>
      <c r="S685" s="45"/>
      <c r="T685" s="45" t="s">
        <v>98</v>
      </c>
      <c r="U685" s="45" t="s">
        <v>2558</v>
      </c>
      <c r="V685" s="177" t="s">
        <v>2325</v>
      </c>
      <c r="W685" s="183">
        <v>4150064.8482253482</v>
      </c>
      <c r="X685" s="184">
        <f t="shared" si="20"/>
        <v>2645.7126407148721</v>
      </c>
      <c r="Y685" s="179">
        <v>3648.7723761496795</v>
      </c>
      <c r="Z685" s="76">
        <v>3544.4526479228539</v>
      </c>
      <c r="AA685" s="76">
        <v>765.17850278600622</v>
      </c>
      <c r="AB685" s="50">
        <v>524.85068432486219</v>
      </c>
      <c r="AC685" s="185">
        <f t="shared" si="21"/>
        <v>-1003.0597354348074</v>
      </c>
      <c r="AD685" s="191"/>
      <c r="AE685" s="187" t="e">
        <v>#N/A</v>
      </c>
      <c r="AF685" s="77" t="s">
        <v>2963</v>
      </c>
      <c r="AH685" s="99"/>
    </row>
    <row r="686" spans="1:34" ht="30" customHeight="1" x14ac:dyDescent="0.15">
      <c r="A686" s="92"/>
      <c r="B686" s="63" t="s">
        <v>1339</v>
      </c>
      <c r="C686" s="43">
        <v>681</v>
      </c>
      <c r="D686" s="137" t="s">
        <v>1396</v>
      </c>
      <c r="E686" s="45" t="s">
        <v>141</v>
      </c>
      <c r="F686" s="46" t="s">
        <v>1397</v>
      </c>
      <c r="G686" s="144" t="s">
        <v>95</v>
      </c>
      <c r="H686" s="135">
        <v>1994</v>
      </c>
      <c r="I686" s="146">
        <v>1994</v>
      </c>
      <c r="J686" s="48">
        <v>7336.4</v>
      </c>
      <c r="K686" s="140" t="s">
        <v>96</v>
      </c>
      <c r="L686" s="135">
        <v>4</v>
      </c>
      <c r="M686" s="145"/>
      <c r="N686" s="49" t="s">
        <v>97</v>
      </c>
      <c r="O686" s="142"/>
      <c r="P686" s="50">
        <v>6677.7041279301366</v>
      </c>
      <c r="Q686" s="149"/>
      <c r="R686" s="143">
        <v>8298.42</v>
      </c>
      <c r="S686" s="45"/>
      <c r="T686" s="45" t="s">
        <v>98</v>
      </c>
      <c r="U686" s="45" t="s">
        <v>2558</v>
      </c>
      <c r="V686" s="177" t="s">
        <v>2326</v>
      </c>
      <c r="W686" s="183">
        <v>48990308.564146653</v>
      </c>
      <c r="X686" s="184">
        <f t="shared" si="20"/>
        <v>6677.7041279301366</v>
      </c>
      <c r="Y686" s="179">
        <v>6163.1989393483436</v>
      </c>
      <c r="Z686" s="76">
        <v>7791.0512795561026</v>
      </c>
      <c r="AA686" s="76">
        <v>6410.7515962660173</v>
      </c>
      <c r="AB686" s="50">
        <v>7283.8814880927002</v>
      </c>
      <c r="AC686" s="185">
        <f t="shared" si="21"/>
        <v>514.50518858179294</v>
      </c>
      <c r="AD686" s="191"/>
      <c r="AE686" s="187" t="e">
        <v>#N/A</v>
      </c>
      <c r="AF686" s="77"/>
      <c r="AH686" s="99"/>
    </row>
    <row r="687" spans="1:34" ht="38.25" customHeight="1" x14ac:dyDescent="0.15">
      <c r="A687" s="92"/>
      <c r="B687" s="63" t="s">
        <v>1339</v>
      </c>
      <c r="C687" s="43">
        <v>682</v>
      </c>
      <c r="D687" s="137" t="s">
        <v>1398</v>
      </c>
      <c r="E687" s="45" t="s">
        <v>137</v>
      </c>
      <c r="F687" s="46" t="s">
        <v>1399</v>
      </c>
      <c r="G687" s="144" t="s">
        <v>122</v>
      </c>
      <c r="H687" s="135">
        <v>1961</v>
      </c>
      <c r="I687" s="146">
        <v>1961</v>
      </c>
      <c r="J687" s="48">
        <v>178.2</v>
      </c>
      <c r="K687" s="140" t="s">
        <v>96</v>
      </c>
      <c r="L687" s="135">
        <v>1</v>
      </c>
      <c r="M687" s="145"/>
      <c r="N687" s="49" t="s">
        <v>123</v>
      </c>
      <c r="O687" s="142"/>
      <c r="P687" s="50">
        <v>3254.613650186242</v>
      </c>
      <c r="Q687" s="149"/>
      <c r="R687" s="143">
        <v>2647.4</v>
      </c>
      <c r="S687" s="45"/>
      <c r="T687" s="45" t="s">
        <v>98</v>
      </c>
      <c r="U687" s="45" t="s">
        <v>2558</v>
      </c>
      <c r="V687" s="177" t="s">
        <v>2327</v>
      </c>
      <c r="W687" s="183">
        <v>579972.15246318828</v>
      </c>
      <c r="X687" s="184">
        <f t="shared" si="20"/>
        <v>3254.613650186242</v>
      </c>
      <c r="Y687" s="179">
        <v>929.58096854078701</v>
      </c>
      <c r="Z687" s="76">
        <v>1089.7945599327304</v>
      </c>
      <c r="AA687" s="76">
        <v>1381.6511164120698</v>
      </c>
      <c r="AB687" s="50">
        <v>509.80526127104724</v>
      </c>
      <c r="AC687" s="185">
        <f t="shared" si="21"/>
        <v>2325.0326816454549</v>
      </c>
      <c r="AD687" s="191"/>
      <c r="AE687" s="187" t="e">
        <v>#N/A</v>
      </c>
      <c r="AF687" s="77" t="s">
        <v>3168</v>
      </c>
      <c r="AH687" s="99"/>
    </row>
    <row r="688" spans="1:34" ht="30" customHeight="1" x14ac:dyDescent="0.15">
      <c r="A688" s="92"/>
      <c r="B688" s="63" t="s">
        <v>1339</v>
      </c>
      <c r="C688" s="43">
        <v>683</v>
      </c>
      <c r="D688" s="137" t="s">
        <v>1400</v>
      </c>
      <c r="E688" s="45" t="s">
        <v>137</v>
      </c>
      <c r="F688" s="46" t="s">
        <v>1401</v>
      </c>
      <c r="G688" s="144" t="s">
        <v>122</v>
      </c>
      <c r="H688" s="135">
        <v>1962</v>
      </c>
      <c r="I688" s="146">
        <v>1960</v>
      </c>
      <c r="J688" s="48">
        <v>377.55</v>
      </c>
      <c r="K688" s="140" t="s">
        <v>96</v>
      </c>
      <c r="L688" s="135">
        <v>1</v>
      </c>
      <c r="M688" s="145"/>
      <c r="N688" s="49" t="s">
        <v>123</v>
      </c>
      <c r="O688" s="142"/>
      <c r="P688" s="50">
        <v>3007.9444485686881</v>
      </c>
      <c r="Q688" s="149"/>
      <c r="R688" s="143">
        <v>3093.21</v>
      </c>
      <c r="S688" s="45"/>
      <c r="T688" s="45" t="s">
        <v>98</v>
      </c>
      <c r="U688" s="45" t="s">
        <v>2558</v>
      </c>
      <c r="V688" s="177" t="s">
        <v>2328</v>
      </c>
      <c r="W688" s="183">
        <v>1135649.4265571083</v>
      </c>
      <c r="X688" s="184">
        <f t="shared" si="20"/>
        <v>3007.9444485686881</v>
      </c>
      <c r="Y688" s="179">
        <v>931.19801973074243</v>
      </c>
      <c r="Z688" s="76">
        <v>916.28140399008498</v>
      </c>
      <c r="AA688" s="76">
        <v>783.03455987171014</v>
      </c>
      <c r="AB688" s="50">
        <v>510.56810154562521</v>
      </c>
      <c r="AC688" s="185">
        <f t="shared" si="21"/>
        <v>2076.7464288379456</v>
      </c>
      <c r="AD688" s="191"/>
      <c r="AE688" s="187" t="e">
        <v>#N/A</v>
      </c>
      <c r="AF688" s="77" t="s">
        <v>3168</v>
      </c>
      <c r="AH688" s="99"/>
    </row>
    <row r="689" spans="1:34" ht="30" customHeight="1" x14ac:dyDescent="0.15">
      <c r="A689" s="92"/>
      <c r="B689" s="63" t="s">
        <v>1339</v>
      </c>
      <c r="C689" s="43">
        <v>684</v>
      </c>
      <c r="D689" s="137" t="s">
        <v>1402</v>
      </c>
      <c r="E689" s="45" t="s">
        <v>160</v>
      </c>
      <c r="F689" s="46" t="s">
        <v>1403</v>
      </c>
      <c r="G689" s="144" t="s">
        <v>95</v>
      </c>
      <c r="H689" s="135">
        <v>1975</v>
      </c>
      <c r="I689" s="146">
        <v>1975</v>
      </c>
      <c r="J689" s="48">
        <v>4007.8199999999997</v>
      </c>
      <c r="K689" s="140" t="s">
        <v>96</v>
      </c>
      <c r="L689" s="135">
        <v>4</v>
      </c>
      <c r="M689" s="145"/>
      <c r="N689" s="49" t="s">
        <v>97</v>
      </c>
      <c r="O689" s="142"/>
      <c r="P689" s="50">
        <v>6272.5237968763986</v>
      </c>
      <c r="Q689" s="149"/>
      <c r="R689" s="143">
        <v>1459</v>
      </c>
      <c r="S689" s="45"/>
      <c r="T689" s="45" t="s">
        <v>98</v>
      </c>
      <c r="U689" s="45" t="s">
        <v>2558</v>
      </c>
      <c r="V689" s="177" t="s">
        <v>2329</v>
      </c>
      <c r="W689" s="183">
        <v>25139146.323597167</v>
      </c>
      <c r="X689" s="184">
        <f t="shared" si="20"/>
        <v>6272.5237968763986</v>
      </c>
      <c r="Y689" s="179">
        <v>6823.1196852822186</v>
      </c>
      <c r="Z689" s="76">
        <v>7696.2254333482924</v>
      </c>
      <c r="AA689" s="76">
        <v>7605.4573143390799</v>
      </c>
      <c r="AB689" s="50">
        <v>7705.3052334054164</v>
      </c>
      <c r="AC689" s="185">
        <f t="shared" si="21"/>
        <v>-550.59588840582001</v>
      </c>
      <c r="AD689" s="191"/>
      <c r="AE689" s="187" t="e">
        <v>#N/A</v>
      </c>
      <c r="AF689" s="77"/>
      <c r="AH689" s="99"/>
    </row>
    <row r="690" spans="1:34" ht="30" customHeight="1" x14ac:dyDescent="0.15">
      <c r="A690" s="92"/>
      <c r="B690" s="63" t="s">
        <v>1339</v>
      </c>
      <c r="C690" s="43">
        <v>685</v>
      </c>
      <c r="D690" s="137" t="s">
        <v>1404</v>
      </c>
      <c r="E690" s="45" t="s">
        <v>160</v>
      </c>
      <c r="F690" s="46" t="s">
        <v>1405</v>
      </c>
      <c r="G690" s="144" t="s">
        <v>122</v>
      </c>
      <c r="H690" s="135">
        <v>1963</v>
      </c>
      <c r="I690" s="146">
        <v>1963</v>
      </c>
      <c r="J690" s="48">
        <v>1113.1600000000001</v>
      </c>
      <c r="K690" s="140" t="s">
        <v>96</v>
      </c>
      <c r="L690" s="135">
        <v>4</v>
      </c>
      <c r="M690" s="145"/>
      <c r="N690" s="49" t="s">
        <v>97</v>
      </c>
      <c r="O690" s="142"/>
      <c r="P690" s="50">
        <v>35440.538610821452</v>
      </c>
      <c r="Q690" s="149"/>
      <c r="R690" s="143">
        <v>0</v>
      </c>
      <c r="S690" s="45"/>
      <c r="T690" s="45" t="s">
        <v>98</v>
      </c>
      <c r="U690" s="45" t="s">
        <v>2558</v>
      </c>
      <c r="V690" s="177" t="s">
        <v>2330</v>
      </c>
      <c r="W690" s="183">
        <v>39450989.96002201</v>
      </c>
      <c r="X690" s="184">
        <f t="shared" si="20"/>
        <v>35440.538610821452</v>
      </c>
      <c r="Y690" s="179">
        <v>7283.2688424447424</v>
      </c>
      <c r="Z690" s="76">
        <v>6113.0012988351937</v>
      </c>
      <c r="AA690" s="76">
        <v>6482.2693303008864</v>
      </c>
      <c r="AB690" s="50">
        <v>5707.0077180242051</v>
      </c>
      <c r="AC690" s="185">
        <f t="shared" si="21"/>
        <v>28157.269768376711</v>
      </c>
      <c r="AD690" s="191"/>
      <c r="AE690" s="187" t="e">
        <v>#N/A</v>
      </c>
      <c r="AF690" s="77" t="s">
        <v>2964</v>
      </c>
      <c r="AH690" s="99"/>
    </row>
    <row r="691" spans="1:34" ht="30" customHeight="1" x14ac:dyDescent="0.15">
      <c r="A691" s="92"/>
      <c r="B691" s="63" t="s">
        <v>1339</v>
      </c>
      <c r="C691" s="43">
        <v>686</v>
      </c>
      <c r="D691" s="137" t="s">
        <v>1406</v>
      </c>
      <c r="E691" s="45" t="s">
        <v>195</v>
      </c>
      <c r="F691" s="46" t="s">
        <v>1407</v>
      </c>
      <c r="G691" s="144" t="s">
        <v>122</v>
      </c>
      <c r="H691" s="135">
        <v>1961</v>
      </c>
      <c r="I691" s="146">
        <v>1961</v>
      </c>
      <c r="J691" s="48">
        <f>226.03-96.87</f>
        <v>129.16</v>
      </c>
      <c r="K691" s="140" t="s">
        <v>96</v>
      </c>
      <c r="L691" s="135">
        <v>1</v>
      </c>
      <c r="M691" s="145"/>
      <c r="N691" s="49" t="s">
        <v>123</v>
      </c>
      <c r="O691" s="142"/>
      <c r="P691" s="50">
        <v>18103.79124388588</v>
      </c>
      <c r="Q691" s="149"/>
      <c r="R691" s="143">
        <v>0</v>
      </c>
      <c r="S691" s="45"/>
      <c r="T691" s="45" t="s">
        <v>98</v>
      </c>
      <c r="U691" s="45" t="s">
        <v>2558</v>
      </c>
      <c r="V691" s="177" t="s">
        <v>2331</v>
      </c>
      <c r="W691" s="183">
        <v>2338285.6770603</v>
      </c>
      <c r="X691" s="184">
        <f t="shared" si="20"/>
        <v>18103.79124388588</v>
      </c>
      <c r="Y691" s="179">
        <v>9684.3129196395184</v>
      </c>
      <c r="Z691" s="76">
        <v>9595.5754219898063</v>
      </c>
      <c r="AA691" s="76">
        <v>9341.2483208446447</v>
      </c>
      <c r="AB691" s="50">
        <v>9703.7504089430986</v>
      </c>
      <c r="AC691" s="185">
        <f t="shared" si="21"/>
        <v>8419.4783242463618</v>
      </c>
      <c r="AD691" s="191"/>
      <c r="AE691" s="187" t="e">
        <v>#N/A</v>
      </c>
      <c r="AF691" s="77"/>
      <c r="AH691" s="99"/>
    </row>
    <row r="692" spans="1:34" ht="30" customHeight="1" x14ac:dyDescent="0.15">
      <c r="A692" s="92"/>
      <c r="B692" s="63" t="s">
        <v>1339</v>
      </c>
      <c r="C692" s="43">
        <v>687</v>
      </c>
      <c r="D692" s="137" t="s">
        <v>1408</v>
      </c>
      <c r="E692" s="45" t="s">
        <v>195</v>
      </c>
      <c r="F692" s="46" t="s">
        <v>1409</v>
      </c>
      <c r="G692" s="144" t="s">
        <v>122</v>
      </c>
      <c r="H692" s="135">
        <v>1962</v>
      </c>
      <c r="I692" s="146">
        <v>1962</v>
      </c>
      <c r="J692" s="48">
        <v>355.19</v>
      </c>
      <c r="K692" s="140" t="s">
        <v>96</v>
      </c>
      <c r="L692" s="135">
        <v>1</v>
      </c>
      <c r="M692" s="145"/>
      <c r="N692" s="49" t="s">
        <v>123</v>
      </c>
      <c r="O692" s="142"/>
      <c r="P692" s="50">
        <v>7209.7598803902811</v>
      </c>
      <c r="Q692" s="149"/>
      <c r="R692" s="143">
        <v>0</v>
      </c>
      <c r="S692" s="45"/>
      <c r="T692" s="45" t="s">
        <v>98</v>
      </c>
      <c r="U692" s="45" t="s">
        <v>2558</v>
      </c>
      <c r="V692" s="177" t="s">
        <v>2332</v>
      </c>
      <c r="W692" s="183">
        <v>2560834.611915824</v>
      </c>
      <c r="X692" s="184">
        <f t="shared" si="20"/>
        <v>7209.7598803902811</v>
      </c>
      <c r="Y692" s="179">
        <v>5221.5243919702225</v>
      </c>
      <c r="Z692" s="76">
        <v>18089.99812533168</v>
      </c>
      <c r="AA692" s="76">
        <v>4975.8161376670296</v>
      </c>
      <c r="AB692" s="50">
        <v>4803.1318265344889</v>
      </c>
      <c r="AC692" s="185">
        <f t="shared" si="21"/>
        <v>1988.2354884200586</v>
      </c>
      <c r="AD692" s="191"/>
      <c r="AE692" s="187" t="e">
        <v>#N/A</v>
      </c>
      <c r="AF692" s="77"/>
      <c r="AH692" s="99"/>
    </row>
    <row r="693" spans="1:34" ht="30" customHeight="1" x14ac:dyDescent="0.15">
      <c r="A693" s="92"/>
      <c r="B693" s="63" t="s">
        <v>1339</v>
      </c>
      <c r="C693" s="43">
        <v>688</v>
      </c>
      <c r="D693" s="137" t="s">
        <v>1410</v>
      </c>
      <c r="E693" s="45" t="s">
        <v>125</v>
      </c>
      <c r="F693" s="46" t="s">
        <v>1411</v>
      </c>
      <c r="G693" s="144" t="s">
        <v>122</v>
      </c>
      <c r="H693" s="135">
        <v>1959</v>
      </c>
      <c r="I693" s="146">
        <v>1959</v>
      </c>
      <c r="J693" s="48">
        <v>57.96</v>
      </c>
      <c r="K693" s="140" t="s">
        <v>96</v>
      </c>
      <c r="L693" s="135">
        <v>1</v>
      </c>
      <c r="M693" s="145"/>
      <c r="N693" s="49" t="s">
        <v>123</v>
      </c>
      <c r="O693" s="142"/>
      <c r="P693" s="50">
        <v>2971.4188310493942</v>
      </c>
      <c r="Q693" s="149"/>
      <c r="R693" s="143">
        <v>1909</v>
      </c>
      <c r="S693" s="45"/>
      <c r="T693" s="45" t="s">
        <v>98</v>
      </c>
      <c r="U693" s="45" t="s">
        <v>2558</v>
      </c>
      <c r="V693" s="177" t="s">
        <v>2333</v>
      </c>
      <c r="W693" s="183">
        <v>172223.43544762288</v>
      </c>
      <c r="X693" s="184">
        <f t="shared" si="20"/>
        <v>2971.4188310493942</v>
      </c>
      <c r="Y693" s="179">
        <v>927.98554571348029</v>
      </c>
      <c r="Z693" s="76">
        <v>626.05592658701244</v>
      </c>
      <c r="AA693" s="76">
        <v>683.86011075924068</v>
      </c>
      <c r="AB693" s="50">
        <v>511.24884978962893</v>
      </c>
      <c r="AC693" s="185">
        <f t="shared" si="21"/>
        <v>2043.4332853359138</v>
      </c>
      <c r="AD693" s="191"/>
      <c r="AE693" s="187" t="e">
        <v>#N/A</v>
      </c>
      <c r="AF693" s="77"/>
      <c r="AH693" s="99"/>
    </row>
    <row r="694" spans="1:34" s="51" customFormat="1" ht="38.25" customHeight="1" x14ac:dyDescent="0.15">
      <c r="A694" s="92"/>
      <c r="B694" s="64" t="s">
        <v>1412</v>
      </c>
      <c r="C694" s="43">
        <v>689</v>
      </c>
      <c r="D694" s="137" t="s">
        <v>1413</v>
      </c>
      <c r="E694" s="45" t="s">
        <v>100</v>
      </c>
      <c r="F694" s="46" t="s">
        <v>1414</v>
      </c>
      <c r="G694" s="144" t="s">
        <v>179</v>
      </c>
      <c r="H694" s="135">
        <v>1983</v>
      </c>
      <c r="I694" s="146">
        <v>1983</v>
      </c>
      <c r="J694" s="48">
        <v>13280.14</v>
      </c>
      <c r="K694" s="140" t="s">
        <v>96</v>
      </c>
      <c r="L694" s="135">
        <v>8</v>
      </c>
      <c r="M694" s="145" t="s">
        <v>2919</v>
      </c>
      <c r="N694" s="49" t="s">
        <v>123</v>
      </c>
      <c r="O694" s="142"/>
      <c r="P694" s="50">
        <v>76552.376706872063</v>
      </c>
      <c r="Q694" s="149"/>
      <c r="R694" s="143">
        <v>70554</v>
      </c>
      <c r="S694" s="45"/>
      <c r="T694" s="45" t="s">
        <v>98</v>
      </c>
      <c r="U694" s="45" t="s">
        <v>3428</v>
      </c>
      <c r="V694" s="177" t="s">
        <v>3422</v>
      </c>
      <c r="W694" s="183">
        <v>1016626280</v>
      </c>
      <c r="X694" s="184">
        <f t="shared" si="20"/>
        <v>76552.376706872063</v>
      </c>
      <c r="Y694" s="179">
        <v>73708.366854566295</v>
      </c>
      <c r="Z694" s="76">
        <v>75055.853703349523</v>
      </c>
      <c r="AA694" s="76">
        <v>72504.508838009235</v>
      </c>
      <c r="AB694" s="50">
        <v>72553.280838906823</v>
      </c>
      <c r="AC694" s="185">
        <f t="shared" si="21"/>
        <v>2844.0098523057677</v>
      </c>
      <c r="AD694" s="191"/>
      <c r="AE694" s="187" t="e">
        <v>#N/A</v>
      </c>
      <c r="AF694" s="77"/>
      <c r="AG694" s="81"/>
      <c r="AH694" s="99"/>
    </row>
    <row r="695" spans="1:34" ht="38.25" customHeight="1" x14ac:dyDescent="0.15">
      <c r="A695" s="92"/>
      <c r="B695" s="64" t="s">
        <v>1412</v>
      </c>
      <c r="C695" s="43">
        <v>690</v>
      </c>
      <c r="D695" s="137" t="s">
        <v>1415</v>
      </c>
      <c r="E695" s="45" t="s">
        <v>100</v>
      </c>
      <c r="F695" s="46" t="s">
        <v>1416</v>
      </c>
      <c r="G695" s="144" t="s">
        <v>105</v>
      </c>
      <c r="H695" s="135">
        <v>1997</v>
      </c>
      <c r="I695" s="146">
        <v>1983</v>
      </c>
      <c r="J695" s="48">
        <v>2208.85</v>
      </c>
      <c r="K695" s="140" t="s">
        <v>96</v>
      </c>
      <c r="L695" s="135">
        <v>2</v>
      </c>
      <c r="M695" s="145"/>
      <c r="N695" s="49" t="s">
        <v>123</v>
      </c>
      <c r="O695" s="142"/>
      <c r="P695" s="50">
        <v>157756.74264888969</v>
      </c>
      <c r="Q695" s="149"/>
      <c r="R695" s="143">
        <v>33818.06</v>
      </c>
      <c r="S695" s="45"/>
      <c r="T695" s="45" t="s">
        <v>98</v>
      </c>
      <c r="U695" s="45" t="s">
        <v>3428</v>
      </c>
      <c r="V695" s="177" t="s">
        <v>2334</v>
      </c>
      <c r="W695" s="183">
        <v>348460981</v>
      </c>
      <c r="X695" s="184">
        <f t="shared" si="20"/>
        <v>157756.74264888969</v>
      </c>
      <c r="Y695" s="179">
        <v>60597.988093351749</v>
      </c>
      <c r="Z695" s="76">
        <v>63952.56936067553</v>
      </c>
      <c r="AA695" s="76">
        <v>51071.072672235256</v>
      </c>
      <c r="AB695" s="50">
        <v>56862.267792521125</v>
      </c>
      <c r="AC695" s="185">
        <f t="shared" si="21"/>
        <v>97158.754555537947</v>
      </c>
      <c r="AD695" s="191"/>
      <c r="AE695" s="187" t="e">
        <v>#N/A</v>
      </c>
      <c r="AF695" s="77"/>
      <c r="AH695" s="99"/>
    </row>
    <row r="696" spans="1:34" ht="38.25" customHeight="1" x14ac:dyDescent="0.15">
      <c r="A696" s="92"/>
      <c r="B696" s="64" t="s">
        <v>1412</v>
      </c>
      <c r="C696" s="43">
        <v>691</v>
      </c>
      <c r="D696" s="137" t="s">
        <v>1417</v>
      </c>
      <c r="E696" s="45" t="s">
        <v>141</v>
      </c>
      <c r="F696" s="46" t="s">
        <v>1418</v>
      </c>
      <c r="G696" s="144" t="s">
        <v>179</v>
      </c>
      <c r="H696" s="135">
        <v>1995</v>
      </c>
      <c r="I696" s="146">
        <v>1995</v>
      </c>
      <c r="J696" s="48">
        <v>18849.490000000002</v>
      </c>
      <c r="K696" s="140" t="s">
        <v>96</v>
      </c>
      <c r="L696" s="135">
        <v>8</v>
      </c>
      <c r="M696" s="145" t="s">
        <v>2919</v>
      </c>
      <c r="N696" s="49" t="s">
        <v>123</v>
      </c>
      <c r="O696" s="142"/>
      <c r="P696" s="50">
        <v>81501.579246971669</v>
      </c>
      <c r="Q696" s="149"/>
      <c r="R696" s="143">
        <v>40877.85</v>
      </c>
      <c r="S696" s="45"/>
      <c r="T696" s="45" t="s">
        <v>98</v>
      </c>
      <c r="U696" s="45" t="s">
        <v>3428</v>
      </c>
      <c r="V696" s="177" t="s">
        <v>2335</v>
      </c>
      <c r="W696" s="183">
        <v>1536263203</v>
      </c>
      <c r="X696" s="184">
        <f t="shared" si="20"/>
        <v>81501.579246971669</v>
      </c>
      <c r="Y696" s="179">
        <v>88508.480335542234</v>
      </c>
      <c r="Z696" s="76">
        <v>66197.987001239817</v>
      </c>
      <c r="AA696" s="76">
        <v>64507.256907216055</v>
      </c>
      <c r="AB696" s="50">
        <v>65561.426489523059</v>
      </c>
      <c r="AC696" s="185">
        <f t="shared" si="21"/>
        <v>-7006.9010885705648</v>
      </c>
      <c r="AD696" s="191"/>
      <c r="AE696" s="187" t="e">
        <v>#N/A</v>
      </c>
      <c r="AF696" s="77"/>
      <c r="AH696" s="99"/>
    </row>
    <row r="697" spans="1:34" ht="45" customHeight="1" x14ac:dyDescent="0.15">
      <c r="A697" s="92"/>
      <c r="B697" s="64" t="s">
        <v>1412</v>
      </c>
      <c r="C697" s="43">
        <v>692</v>
      </c>
      <c r="D697" s="137" t="s">
        <v>1419</v>
      </c>
      <c r="E697" s="45" t="s">
        <v>141</v>
      </c>
      <c r="F697" s="46" t="s">
        <v>1420</v>
      </c>
      <c r="G697" s="144" t="s">
        <v>95</v>
      </c>
      <c r="H697" s="135">
        <v>1979</v>
      </c>
      <c r="I697" s="146">
        <v>1979</v>
      </c>
      <c r="J697" s="48">
        <v>4405.21</v>
      </c>
      <c r="K697" s="140" t="s">
        <v>96</v>
      </c>
      <c r="L697" s="135">
        <v>3</v>
      </c>
      <c r="M697" s="145"/>
      <c r="N697" s="49" t="s">
        <v>123</v>
      </c>
      <c r="O697" s="142"/>
      <c r="P697" s="50">
        <v>97847.074486800862</v>
      </c>
      <c r="Q697" s="149"/>
      <c r="R697" s="143">
        <v>23021.14</v>
      </c>
      <c r="S697" s="45"/>
      <c r="T697" s="45" t="s">
        <v>98</v>
      </c>
      <c r="U697" s="45" t="s">
        <v>3428</v>
      </c>
      <c r="V697" s="177" t="s">
        <v>2336</v>
      </c>
      <c r="W697" s="183">
        <v>431036911</v>
      </c>
      <c r="X697" s="184">
        <f t="shared" si="20"/>
        <v>97847.074486800862</v>
      </c>
      <c r="Y697" s="179">
        <v>92177.220836237087</v>
      </c>
      <c r="Z697" s="76">
        <v>86618.969810746814</v>
      </c>
      <c r="AA697" s="76">
        <v>79453.40131344476</v>
      </c>
      <c r="AB697" s="50">
        <v>90843.148453762697</v>
      </c>
      <c r="AC697" s="185">
        <f t="shared" si="21"/>
        <v>5669.8536505637749</v>
      </c>
      <c r="AD697" s="191"/>
      <c r="AE697" s="187" t="e">
        <v>#N/A</v>
      </c>
      <c r="AF697" s="77"/>
      <c r="AH697" s="99"/>
    </row>
    <row r="698" spans="1:34" ht="45" customHeight="1" x14ac:dyDescent="0.15">
      <c r="A698" s="92"/>
      <c r="B698" s="64" t="s">
        <v>1412</v>
      </c>
      <c r="C698" s="43">
        <v>693</v>
      </c>
      <c r="D698" s="137" t="s">
        <v>2435</v>
      </c>
      <c r="E698" s="45" t="s">
        <v>141</v>
      </c>
      <c r="F698" s="46" t="s">
        <v>1418</v>
      </c>
      <c r="G698" s="144" t="s">
        <v>105</v>
      </c>
      <c r="H698" s="135">
        <v>1999</v>
      </c>
      <c r="I698" s="146">
        <v>1999</v>
      </c>
      <c r="J698" s="48">
        <v>4155.97</v>
      </c>
      <c r="K698" s="140" t="s">
        <v>96</v>
      </c>
      <c r="L698" s="135">
        <v>2</v>
      </c>
      <c r="M698" s="145" t="s">
        <v>2919</v>
      </c>
      <c r="N698" s="49" t="s">
        <v>2436</v>
      </c>
      <c r="O698" s="142"/>
      <c r="P698" s="50">
        <v>25634.568825087765</v>
      </c>
      <c r="Q698" s="149"/>
      <c r="R698" s="143"/>
      <c r="S698" s="45"/>
      <c r="T698" s="45" t="s">
        <v>2437</v>
      </c>
      <c r="U698" s="45" t="s">
        <v>3428</v>
      </c>
      <c r="V698" s="177" t="s">
        <v>2427</v>
      </c>
      <c r="W698" s="183">
        <v>106536499</v>
      </c>
      <c r="X698" s="184">
        <f t="shared" si="20"/>
        <v>25634.568825087765</v>
      </c>
      <c r="Y698" s="179">
        <v>23817.999889315852</v>
      </c>
      <c r="Z698" s="76">
        <v>24987.27445097053</v>
      </c>
      <c r="AA698" s="76">
        <v>22626.876998630883</v>
      </c>
      <c r="AB698" s="50">
        <v>24501.977636989679</v>
      </c>
      <c r="AC698" s="185">
        <f t="shared" si="21"/>
        <v>1816.5689357719129</v>
      </c>
      <c r="AD698" s="191"/>
      <c r="AE698" s="187" t="e">
        <v>#N/A</v>
      </c>
      <c r="AF698" s="77"/>
      <c r="AH698" s="99"/>
    </row>
    <row r="699" spans="1:34" ht="30" customHeight="1" x14ac:dyDescent="0.15">
      <c r="A699" s="92"/>
      <c r="B699" s="65" t="s">
        <v>1421</v>
      </c>
      <c r="C699" s="43">
        <v>694</v>
      </c>
      <c r="D699" s="137" t="s">
        <v>1422</v>
      </c>
      <c r="E699" s="45" t="s">
        <v>137</v>
      </c>
      <c r="F699" s="46" t="s">
        <v>1423</v>
      </c>
      <c r="G699" s="144" t="s">
        <v>122</v>
      </c>
      <c r="H699" s="135">
        <v>1994</v>
      </c>
      <c r="I699" s="146">
        <v>1994</v>
      </c>
      <c r="J699" s="48">
        <v>22.5</v>
      </c>
      <c r="K699" s="140" t="s">
        <v>96</v>
      </c>
      <c r="L699" s="135">
        <v>1</v>
      </c>
      <c r="M699" s="145"/>
      <c r="N699" s="49" t="s">
        <v>123</v>
      </c>
      <c r="O699" s="142"/>
      <c r="P699" s="50">
        <v>29190.832183908045</v>
      </c>
      <c r="Q699" s="149"/>
      <c r="R699" s="143">
        <v>0</v>
      </c>
      <c r="S699" s="45"/>
      <c r="T699" s="45"/>
      <c r="U699" s="45" t="s">
        <v>3424</v>
      </c>
      <c r="V699" s="177" t="s">
        <v>2337</v>
      </c>
      <c r="W699" s="183">
        <v>656793.72413793101</v>
      </c>
      <c r="X699" s="184">
        <f t="shared" si="20"/>
        <v>29190.832183908045</v>
      </c>
      <c r="Y699" s="179">
        <v>19885.922580645161</v>
      </c>
      <c r="Z699" s="76">
        <v>19321.827777777777</v>
      </c>
      <c r="AA699" s="76">
        <v>36641.205925925926</v>
      </c>
      <c r="AB699" s="50">
        <v>26940.045878136199</v>
      </c>
      <c r="AC699" s="185">
        <f t="shared" si="21"/>
        <v>9304.909603262884</v>
      </c>
      <c r="AD699" s="191"/>
      <c r="AE699" s="187" t="e">
        <v>#N/A</v>
      </c>
      <c r="AF699" s="77"/>
      <c r="AH699" s="99"/>
    </row>
    <row r="700" spans="1:34" ht="30" customHeight="1" x14ac:dyDescent="0.15">
      <c r="A700" s="92"/>
      <c r="B700" s="65" t="s">
        <v>1421</v>
      </c>
      <c r="C700" s="43">
        <v>695</v>
      </c>
      <c r="D700" s="137" t="s">
        <v>1424</v>
      </c>
      <c r="E700" s="45" t="s">
        <v>125</v>
      </c>
      <c r="F700" s="46" t="s">
        <v>1425</v>
      </c>
      <c r="G700" s="144" t="s">
        <v>122</v>
      </c>
      <c r="H700" s="135">
        <v>2006</v>
      </c>
      <c r="I700" s="146">
        <v>2006</v>
      </c>
      <c r="J700" s="48">
        <v>26.65</v>
      </c>
      <c r="K700" s="140" t="s">
        <v>96</v>
      </c>
      <c r="L700" s="135">
        <v>1</v>
      </c>
      <c r="M700" s="145"/>
      <c r="N700" s="49" t="s">
        <v>123</v>
      </c>
      <c r="O700" s="142"/>
      <c r="P700" s="50">
        <v>55722.278579284473</v>
      </c>
      <c r="Q700" s="149"/>
      <c r="R700" s="143">
        <v>220.6</v>
      </c>
      <c r="S700" s="45"/>
      <c r="T700" s="45" t="s">
        <v>98</v>
      </c>
      <c r="U700" s="45" t="s">
        <v>3424</v>
      </c>
      <c r="V700" s="177" t="s">
        <v>2338</v>
      </c>
      <c r="W700" s="183">
        <v>1484998.7241379311</v>
      </c>
      <c r="X700" s="184">
        <f t="shared" si="20"/>
        <v>55722.278579284473</v>
      </c>
      <c r="Y700" s="179">
        <v>146625.67572474733</v>
      </c>
      <c r="Z700" s="76">
        <v>120369.4981238274</v>
      </c>
      <c r="AA700" s="76">
        <v>96216.102564102563</v>
      </c>
      <c r="AB700" s="50">
        <v>87287.018095987412</v>
      </c>
      <c r="AC700" s="185">
        <f t="shared" si="21"/>
        <v>-90903.397145462863</v>
      </c>
      <c r="AD700" s="191"/>
      <c r="AE700" s="187" t="e">
        <v>#N/A</v>
      </c>
      <c r="AF700" s="77"/>
      <c r="AH700" s="99"/>
    </row>
    <row r="701" spans="1:34" ht="37.5" customHeight="1" x14ac:dyDescent="0.15">
      <c r="A701" s="92"/>
      <c r="B701" s="65" t="s">
        <v>1421</v>
      </c>
      <c r="C701" s="43">
        <v>696</v>
      </c>
      <c r="D701" s="137" t="s">
        <v>1426</v>
      </c>
      <c r="E701" s="45" t="s">
        <v>115</v>
      </c>
      <c r="F701" s="46" t="s">
        <v>1427</v>
      </c>
      <c r="G701" s="144" t="s">
        <v>122</v>
      </c>
      <c r="H701" s="135">
        <v>2013</v>
      </c>
      <c r="I701" s="146">
        <v>2013</v>
      </c>
      <c r="J701" s="48">
        <v>7.2</v>
      </c>
      <c r="K701" s="140" t="s">
        <v>96</v>
      </c>
      <c r="L701" s="135">
        <v>1</v>
      </c>
      <c r="M701" s="145"/>
      <c r="N701" s="49" t="s">
        <v>123</v>
      </c>
      <c r="O701" s="142"/>
      <c r="P701" s="50">
        <v>115209.82279693487</v>
      </c>
      <c r="Q701" s="149"/>
      <c r="R701" s="143">
        <v>2132.7799999999997</v>
      </c>
      <c r="S701" s="45"/>
      <c r="T701" s="45" t="s">
        <v>98</v>
      </c>
      <c r="U701" s="45" t="s">
        <v>3424</v>
      </c>
      <c r="V701" s="177" t="s">
        <v>2339</v>
      </c>
      <c r="W701" s="183">
        <v>829510.72413793101</v>
      </c>
      <c r="X701" s="184">
        <f t="shared" si="20"/>
        <v>115209.82279693487</v>
      </c>
      <c r="Y701" s="179">
        <v>103417.25806451612</v>
      </c>
      <c r="Z701" s="76">
        <v>102586.68402777778</v>
      </c>
      <c r="AA701" s="76">
        <v>144936.96296296295</v>
      </c>
      <c r="AB701" s="50">
        <v>112643.06003584228</v>
      </c>
      <c r="AC701" s="185">
        <f t="shared" si="21"/>
        <v>11792.564732418745</v>
      </c>
      <c r="AD701" s="191"/>
      <c r="AE701" s="187" t="e">
        <v>#N/A</v>
      </c>
      <c r="AF701" s="77"/>
      <c r="AH701" s="99"/>
    </row>
    <row r="702" spans="1:34" ht="30" customHeight="1" x14ac:dyDescent="0.15">
      <c r="A702" s="92"/>
      <c r="B702" s="65" t="s">
        <v>1421</v>
      </c>
      <c r="C702" s="43">
        <v>697</v>
      </c>
      <c r="D702" s="137" t="s">
        <v>1428</v>
      </c>
      <c r="E702" s="170" t="s">
        <v>93</v>
      </c>
      <c r="F702" s="46" t="s">
        <v>1429</v>
      </c>
      <c r="G702" s="43" t="s">
        <v>510</v>
      </c>
      <c r="H702" s="135">
        <v>1979</v>
      </c>
      <c r="I702" s="146">
        <v>1979</v>
      </c>
      <c r="J702" s="48">
        <v>9.94</v>
      </c>
      <c r="K702" s="140" t="s">
        <v>96</v>
      </c>
      <c r="L702" s="135">
        <v>1</v>
      </c>
      <c r="M702" s="145"/>
      <c r="N702" s="49" t="s">
        <v>123</v>
      </c>
      <c r="O702" s="142"/>
      <c r="P702" s="50">
        <v>56684.579893152018</v>
      </c>
      <c r="Q702" s="171"/>
      <c r="R702" s="143">
        <v>0</v>
      </c>
      <c r="S702" s="170"/>
      <c r="T702" s="170" t="s">
        <v>98</v>
      </c>
      <c r="U702" s="45" t="s">
        <v>1703</v>
      </c>
      <c r="V702" s="177" t="s">
        <v>2340</v>
      </c>
      <c r="W702" s="183">
        <v>563444.72413793101</v>
      </c>
      <c r="X702" s="184">
        <f t="shared" si="20"/>
        <v>56684.579893152018</v>
      </c>
      <c r="Y702" s="179">
        <v>40158.778477315507</v>
      </c>
      <c r="Z702" s="76">
        <v>26144.378772635817</v>
      </c>
      <c r="AA702" s="76">
        <v>61527.276995305161</v>
      </c>
      <c r="AB702" s="50">
        <v>41491.854351917958</v>
      </c>
      <c r="AC702" s="185">
        <f t="shared" si="21"/>
        <v>16525.801415836511</v>
      </c>
      <c r="AD702" s="191"/>
      <c r="AE702" s="187" t="e">
        <v>#N/A</v>
      </c>
      <c r="AF702" s="77"/>
      <c r="AH702" s="99"/>
    </row>
    <row r="703" spans="1:34" ht="30" customHeight="1" x14ac:dyDescent="0.15">
      <c r="A703" s="92"/>
      <c r="B703" s="65" t="s">
        <v>1421</v>
      </c>
      <c r="C703" s="43">
        <v>698</v>
      </c>
      <c r="D703" s="137" t="s">
        <v>1430</v>
      </c>
      <c r="E703" s="45" t="s">
        <v>156</v>
      </c>
      <c r="F703" s="46" t="s">
        <v>1431</v>
      </c>
      <c r="G703" s="144" t="s">
        <v>95</v>
      </c>
      <c r="H703" s="135">
        <v>2003</v>
      </c>
      <c r="I703" s="146">
        <v>2003</v>
      </c>
      <c r="J703" s="48">
        <v>16.95</v>
      </c>
      <c r="K703" s="140" t="s">
        <v>96</v>
      </c>
      <c r="L703" s="135">
        <v>1</v>
      </c>
      <c r="M703" s="145"/>
      <c r="N703" s="49" t="s">
        <v>123</v>
      </c>
      <c r="O703" s="142"/>
      <c r="P703" s="50">
        <v>140463.93652731157</v>
      </c>
      <c r="Q703" s="149"/>
      <c r="R703" s="143">
        <v>80</v>
      </c>
      <c r="S703" s="45"/>
      <c r="T703" s="45"/>
      <c r="U703" s="45" t="s">
        <v>3428</v>
      </c>
      <c r="V703" s="177" t="s">
        <v>2341</v>
      </c>
      <c r="W703" s="183">
        <v>2380863.7241379311</v>
      </c>
      <c r="X703" s="184">
        <f t="shared" si="20"/>
        <v>140463.93652731157</v>
      </c>
      <c r="Y703" s="179">
        <v>38044.79398610715</v>
      </c>
      <c r="Z703" s="76">
        <v>35997.234513274336</v>
      </c>
      <c r="AA703" s="76">
        <v>58201.954768928219</v>
      </c>
      <c r="AB703" s="50">
        <v>36827.199543248644</v>
      </c>
      <c r="AC703" s="185">
        <f t="shared" si="21"/>
        <v>102419.14254120442</v>
      </c>
      <c r="AD703" s="191"/>
      <c r="AE703" s="187" t="e">
        <v>#N/A</v>
      </c>
      <c r="AF703" s="77" t="s">
        <v>3359</v>
      </c>
      <c r="AH703" s="99"/>
    </row>
    <row r="704" spans="1:34" ht="30" customHeight="1" x14ac:dyDescent="0.15">
      <c r="A704" s="92"/>
      <c r="B704" s="65" t="s">
        <v>1421</v>
      </c>
      <c r="C704" s="43">
        <v>699</v>
      </c>
      <c r="D704" s="137" t="s">
        <v>1432</v>
      </c>
      <c r="E704" s="45" t="s">
        <v>107</v>
      </c>
      <c r="F704" s="46" t="s">
        <v>1433</v>
      </c>
      <c r="G704" s="144" t="s">
        <v>95</v>
      </c>
      <c r="H704" s="135">
        <v>1998</v>
      </c>
      <c r="I704" s="146">
        <v>1998</v>
      </c>
      <c r="J704" s="48">
        <v>40</v>
      </c>
      <c r="K704" s="140" t="s">
        <v>96</v>
      </c>
      <c r="L704" s="135">
        <v>1</v>
      </c>
      <c r="M704" s="145"/>
      <c r="N704" s="49" t="s">
        <v>123</v>
      </c>
      <c r="O704" s="142"/>
      <c r="P704" s="50">
        <v>31856.143103448278</v>
      </c>
      <c r="Q704" s="149"/>
      <c r="R704" s="143">
        <v>139.92000000000002</v>
      </c>
      <c r="S704" s="45"/>
      <c r="T704" s="45" t="s">
        <v>98</v>
      </c>
      <c r="U704" s="45" t="s">
        <v>3428</v>
      </c>
      <c r="V704" s="177" t="s">
        <v>2342</v>
      </c>
      <c r="W704" s="183">
        <v>1274245.7241379311</v>
      </c>
      <c r="X704" s="184">
        <f t="shared" si="20"/>
        <v>31856.143103448278</v>
      </c>
      <c r="Y704" s="179">
        <v>27462.356451612904</v>
      </c>
      <c r="Z704" s="76">
        <v>20660.828125</v>
      </c>
      <c r="AA704" s="76">
        <v>29358.178333333333</v>
      </c>
      <c r="AB704" s="50">
        <v>25446.450806451612</v>
      </c>
      <c r="AC704" s="185">
        <f t="shared" si="21"/>
        <v>4393.786651835373</v>
      </c>
      <c r="AD704" s="191"/>
      <c r="AE704" s="187" t="e">
        <v>#N/A</v>
      </c>
      <c r="AF704" s="77"/>
      <c r="AH704" s="99"/>
    </row>
    <row r="705" spans="1:34" ht="30" customHeight="1" x14ac:dyDescent="0.15">
      <c r="A705" s="92"/>
      <c r="B705" s="65" t="s">
        <v>1421</v>
      </c>
      <c r="C705" s="43">
        <v>700</v>
      </c>
      <c r="D705" s="137" t="s">
        <v>1434</v>
      </c>
      <c r="E705" s="45" t="s">
        <v>137</v>
      </c>
      <c r="F705" s="46" t="s">
        <v>628</v>
      </c>
      <c r="G705" s="144" t="s">
        <v>510</v>
      </c>
      <c r="H705" s="135">
        <v>1973</v>
      </c>
      <c r="I705" s="146">
        <v>1973</v>
      </c>
      <c r="J705" s="48">
        <v>11.13</v>
      </c>
      <c r="K705" s="140" t="s">
        <v>96</v>
      </c>
      <c r="L705" s="135">
        <v>1</v>
      </c>
      <c r="M705" s="145"/>
      <c r="N705" s="49" t="s">
        <v>123</v>
      </c>
      <c r="O705" s="142"/>
      <c r="P705" s="50">
        <v>53555.950057316353</v>
      </c>
      <c r="Q705" s="149"/>
      <c r="R705" s="143">
        <v>0</v>
      </c>
      <c r="S705" s="45"/>
      <c r="T705" s="45" t="s">
        <v>98</v>
      </c>
      <c r="U705" s="45" t="s">
        <v>3424</v>
      </c>
      <c r="V705" s="177" t="s">
        <v>2343</v>
      </c>
      <c r="W705" s="183">
        <v>596077.72413793101</v>
      </c>
      <c r="X705" s="184">
        <f t="shared" si="20"/>
        <v>53555.950057316353</v>
      </c>
      <c r="Y705" s="179">
        <v>38638.477813523459</v>
      </c>
      <c r="Z705" s="76">
        <v>36959.490116801433</v>
      </c>
      <c r="AA705" s="76">
        <v>71272.608565438743</v>
      </c>
      <c r="AB705" s="50">
        <v>52282.931918963564</v>
      </c>
      <c r="AC705" s="185">
        <f t="shared" si="21"/>
        <v>14917.472243792894</v>
      </c>
      <c r="AD705" s="191"/>
      <c r="AE705" s="187" t="e">
        <v>#N/A</v>
      </c>
      <c r="AF705" s="77"/>
      <c r="AH705" s="99"/>
    </row>
    <row r="706" spans="1:34" ht="30" customHeight="1" x14ac:dyDescent="0.15">
      <c r="A706" s="92"/>
      <c r="B706" s="65" t="s">
        <v>1421</v>
      </c>
      <c r="C706" s="43">
        <v>701</v>
      </c>
      <c r="D706" s="137" t="s">
        <v>1435</v>
      </c>
      <c r="E706" s="45" t="s">
        <v>137</v>
      </c>
      <c r="F706" s="46" t="s">
        <v>628</v>
      </c>
      <c r="G706" s="144" t="s">
        <v>95</v>
      </c>
      <c r="H706" s="135">
        <v>1987</v>
      </c>
      <c r="I706" s="146">
        <v>1987</v>
      </c>
      <c r="J706" s="48">
        <v>12.5</v>
      </c>
      <c r="K706" s="140" t="s">
        <v>96</v>
      </c>
      <c r="L706" s="135">
        <v>1</v>
      </c>
      <c r="M706" s="145"/>
      <c r="N706" s="49" t="s">
        <v>123</v>
      </c>
      <c r="O706" s="142"/>
      <c r="P706" s="50">
        <v>52455.017931034483</v>
      </c>
      <c r="Q706" s="149"/>
      <c r="R706" s="143">
        <v>0</v>
      </c>
      <c r="S706" s="45"/>
      <c r="T706" s="45" t="s">
        <v>98</v>
      </c>
      <c r="U706" s="45" t="s">
        <v>3424</v>
      </c>
      <c r="V706" s="177" t="s">
        <v>2344</v>
      </c>
      <c r="W706" s="183">
        <v>655687.72413793101</v>
      </c>
      <c r="X706" s="184">
        <f t="shared" si="20"/>
        <v>52455.017931034483</v>
      </c>
      <c r="Y706" s="179">
        <v>39321.700645161291</v>
      </c>
      <c r="Z706" s="76">
        <v>37593.29</v>
      </c>
      <c r="AA706" s="76">
        <v>68225.930666666667</v>
      </c>
      <c r="AB706" s="50">
        <v>51244.482580645155</v>
      </c>
      <c r="AC706" s="185">
        <f t="shared" si="21"/>
        <v>13133.317285873192</v>
      </c>
      <c r="AD706" s="191"/>
      <c r="AE706" s="187" t="e">
        <v>#N/A</v>
      </c>
      <c r="AF706" s="77"/>
      <c r="AH706" s="99"/>
    </row>
    <row r="707" spans="1:34" ht="30" customHeight="1" x14ac:dyDescent="0.15">
      <c r="A707" s="92"/>
      <c r="B707" s="65" t="s">
        <v>1421</v>
      </c>
      <c r="C707" s="43">
        <v>702</v>
      </c>
      <c r="D707" s="137" t="s">
        <v>1436</v>
      </c>
      <c r="E707" s="45" t="s">
        <v>107</v>
      </c>
      <c r="F707" s="46" t="s">
        <v>1437</v>
      </c>
      <c r="G707" s="144" t="s">
        <v>95</v>
      </c>
      <c r="H707" s="135">
        <v>1973</v>
      </c>
      <c r="I707" s="146">
        <v>1973</v>
      </c>
      <c r="J707" s="48">
        <v>27.56</v>
      </c>
      <c r="K707" s="140" t="s">
        <v>96</v>
      </c>
      <c r="L707" s="135">
        <v>1</v>
      </c>
      <c r="M707" s="145"/>
      <c r="N707" s="49" t="s">
        <v>123</v>
      </c>
      <c r="O707" s="142"/>
      <c r="P707" s="50">
        <v>70357.972573945255</v>
      </c>
      <c r="Q707" s="149"/>
      <c r="R707" s="143">
        <v>0</v>
      </c>
      <c r="S707" s="45"/>
      <c r="T707" s="45" t="s">
        <v>98</v>
      </c>
      <c r="U707" s="45" t="s">
        <v>3428</v>
      </c>
      <c r="V707" s="177" t="s">
        <v>2345</v>
      </c>
      <c r="W707" s="183">
        <v>1939065.7241379311</v>
      </c>
      <c r="X707" s="184">
        <f t="shared" si="20"/>
        <v>70357.972573945255</v>
      </c>
      <c r="Y707" s="179">
        <v>19827.150147478817</v>
      </c>
      <c r="Z707" s="76">
        <v>14007.043722786648</v>
      </c>
      <c r="AA707" s="76">
        <v>26247.64634736333</v>
      </c>
      <c r="AB707" s="50">
        <v>19705.00842736083</v>
      </c>
      <c r="AC707" s="185">
        <f t="shared" si="21"/>
        <v>50530.822426466439</v>
      </c>
      <c r="AD707" s="191"/>
      <c r="AE707" s="187" t="e">
        <v>#N/A</v>
      </c>
      <c r="AF707" s="77"/>
      <c r="AH707" s="99"/>
    </row>
    <row r="708" spans="1:34" ht="30" customHeight="1" x14ac:dyDescent="0.15">
      <c r="A708" s="92"/>
      <c r="B708" s="65" t="s">
        <v>1421</v>
      </c>
      <c r="C708" s="43">
        <v>703</v>
      </c>
      <c r="D708" s="137" t="s">
        <v>1438</v>
      </c>
      <c r="E708" s="45" t="s">
        <v>107</v>
      </c>
      <c r="F708" s="46" t="s">
        <v>1439</v>
      </c>
      <c r="G708" s="144" t="s">
        <v>510</v>
      </c>
      <c r="H708" s="135">
        <v>1981</v>
      </c>
      <c r="I708" s="146">
        <v>1981</v>
      </c>
      <c r="J708" s="48">
        <v>16.53</v>
      </c>
      <c r="K708" s="140" t="s">
        <v>96</v>
      </c>
      <c r="L708" s="135">
        <v>1</v>
      </c>
      <c r="M708" s="145"/>
      <c r="N708" s="49" t="s">
        <v>123</v>
      </c>
      <c r="O708" s="142"/>
      <c r="P708" s="50">
        <v>69447.896197092021</v>
      </c>
      <c r="Q708" s="149"/>
      <c r="R708" s="143">
        <v>0</v>
      </c>
      <c r="S708" s="45"/>
      <c r="T708" s="45" t="s">
        <v>98</v>
      </c>
      <c r="U708" s="45" t="s">
        <v>3428</v>
      </c>
      <c r="V708" s="177" t="s">
        <v>2346</v>
      </c>
      <c r="W708" s="183">
        <v>1147973.7241379311</v>
      </c>
      <c r="X708" s="184">
        <f t="shared" si="20"/>
        <v>69447.896197092021</v>
      </c>
      <c r="Y708" s="179">
        <v>34923.367094042107</v>
      </c>
      <c r="Z708" s="76">
        <v>30133.038415003022</v>
      </c>
      <c r="AA708" s="76">
        <v>47182.040734018949</v>
      </c>
      <c r="AB708" s="50">
        <v>36931.520402786715</v>
      </c>
      <c r="AC708" s="185">
        <f t="shared" si="21"/>
        <v>34524.529103049914</v>
      </c>
      <c r="AD708" s="191"/>
      <c r="AE708" s="187" t="e">
        <v>#N/A</v>
      </c>
      <c r="AF708" s="77"/>
      <c r="AH708" s="99"/>
    </row>
    <row r="709" spans="1:34" ht="30" customHeight="1" x14ac:dyDescent="0.15">
      <c r="A709" s="92"/>
      <c r="B709" s="65" t="s">
        <v>1421</v>
      </c>
      <c r="C709" s="43">
        <v>704</v>
      </c>
      <c r="D709" s="137" t="s">
        <v>1440</v>
      </c>
      <c r="E709" s="45" t="s">
        <v>137</v>
      </c>
      <c r="F709" s="46" t="s">
        <v>630</v>
      </c>
      <c r="G709" s="144" t="s">
        <v>122</v>
      </c>
      <c r="H709" s="135">
        <v>2017</v>
      </c>
      <c r="I709" s="146">
        <v>2017</v>
      </c>
      <c r="J709" s="48">
        <v>20.010000000000002</v>
      </c>
      <c r="K709" s="140" t="s">
        <v>96</v>
      </c>
      <c r="L709" s="135">
        <v>1</v>
      </c>
      <c r="M709" s="145"/>
      <c r="N709" s="49" t="s">
        <v>123</v>
      </c>
      <c r="O709" s="142"/>
      <c r="P709" s="50">
        <v>70832.569921935588</v>
      </c>
      <c r="Q709" s="149"/>
      <c r="R709" s="143">
        <v>0</v>
      </c>
      <c r="S709" s="45"/>
      <c r="T709" s="45" t="s">
        <v>98</v>
      </c>
      <c r="U709" s="45" t="s">
        <v>3424</v>
      </c>
      <c r="V709" s="177" t="s">
        <v>2347</v>
      </c>
      <c r="W709" s="183">
        <v>1417359.7241379311</v>
      </c>
      <c r="X709" s="184">
        <f t="shared" si="20"/>
        <v>70832.569921935588</v>
      </c>
      <c r="Y709" s="179">
        <v>62081.422192129736</v>
      </c>
      <c r="Z709" s="76">
        <v>60884.014242878555</v>
      </c>
      <c r="AA709" s="76">
        <v>79969.72180576378</v>
      </c>
      <c r="AB709" s="50">
        <v>69407.24798890877</v>
      </c>
      <c r="AC709" s="185">
        <f t="shared" si="21"/>
        <v>8751.1477298058526</v>
      </c>
      <c r="AD709" s="191"/>
      <c r="AE709" s="187" t="e">
        <v>#N/A</v>
      </c>
      <c r="AF709" s="77"/>
      <c r="AH709" s="99"/>
    </row>
    <row r="710" spans="1:34" ht="30" customHeight="1" x14ac:dyDescent="0.15">
      <c r="A710" s="92"/>
      <c r="B710" s="65" t="s">
        <v>1421</v>
      </c>
      <c r="C710" s="43">
        <v>705</v>
      </c>
      <c r="D710" s="137" t="s">
        <v>1441</v>
      </c>
      <c r="E710" s="45" t="s">
        <v>137</v>
      </c>
      <c r="F710" s="46" t="s">
        <v>630</v>
      </c>
      <c r="G710" s="144" t="s">
        <v>95</v>
      </c>
      <c r="H710" s="135">
        <v>1984</v>
      </c>
      <c r="I710" s="146">
        <v>1984</v>
      </c>
      <c r="J710" s="48">
        <v>24.96</v>
      </c>
      <c r="K710" s="140" t="s">
        <v>96</v>
      </c>
      <c r="L710" s="135">
        <v>1</v>
      </c>
      <c r="M710" s="145"/>
      <c r="N710" s="49" t="s">
        <v>123</v>
      </c>
      <c r="O710" s="142"/>
      <c r="P710" s="50">
        <v>24103.113947833775</v>
      </c>
      <c r="Q710" s="149"/>
      <c r="R710" s="143">
        <v>0</v>
      </c>
      <c r="S710" s="45"/>
      <c r="T710" s="45" t="s">
        <v>98</v>
      </c>
      <c r="U710" s="45" t="s">
        <v>3424</v>
      </c>
      <c r="V710" s="177" t="s">
        <v>2348</v>
      </c>
      <c r="W710" s="183">
        <v>601613.72413793101</v>
      </c>
      <c r="X710" s="184">
        <f t="shared" si="20"/>
        <v>24103.113947833775</v>
      </c>
      <c r="Y710" s="179">
        <v>17668.640146815549</v>
      </c>
      <c r="Z710" s="76">
        <v>21926.287059294871</v>
      </c>
      <c r="AA710" s="76">
        <v>37195.438034188031</v>
      </c>
      <c r="AB710" s="50">
        <v>28762.821805210915</v>
      </c>
      <c r="AC710" s="185">
        <f t="shared" si="21"/>
        <v>6434.4738010182264</v>
      </c>
      <c r="AD710" s="191"/>
      <c r="AE710" s="187" t="e">
        <v>#N/A</v>
      </c>
      <c r="AF710" s="77"/>
      <c r="AH710" s="99"/>
    </row>
    <row r="711" spans="1:34" ht="30" customHeight="1" x14ac:dyDescent="0.15">
      <c r="A711" s="92"/>
      <c r="B711" s="65" t="s">
        <v>1421</v>
      </c>
      <c r="C711" s="43">
        <v>706</v>
      </c>
      <c r="D711" s="137" t="s">
        <v>1442</v>
      </c>
      <c r="E711" s="45" t="s">
        <v>107</v>
      </c>
      <c r="F711" s="46" t="s">
        <v>1443</v>
      </c>
      <c r="G711" s="144" t="s">
        <v>95</v>
      </c>
      <c r="H711" s="135">
        <v>1988</v>
      </c>
      <c r="I711" s="146">
        <v>1988</v>
      </c>
      <c r="J711" s="48">
        <v>23.76</v>
      </c>
      <c r="K711" s="140" t="s">
        <v>96</v>
      </c>
      <c r="L711" s="135">
        <v>1</v>
      </c>
      <c r="M711" s="145"/>
      <c r="N711" s="49" t="s">
        <v>123</v>
      </c>
      <c r="O711" s="142"/>
      <c r="P711" s="50">
        <v>33205.249332404499</v>
      </c>
      <c r="Q711" s="149"/>
      <c r="R711" s="143">
        <v>0</v>
      </c>
      <c r="S711" s="45"/>
      <c r="T711" s="45" t="s">
        <v>98</v>
      </c>
      <c r="U711" s="45" t="s">
        <v>3428</v>
      </c>
      <c r="V711" s="177" t="s">
        <v>2349</v>
      </c>
      <c r="W711" s="183">
        <v>788956.72413793101</v>
      </c>
      <c r="X711" s="184">
        <f t="shared" ref="X711:X774" si="22">W711/J711</f>
        <v>33205.249332404499</v>
      </c>
      <c r="Y711" s="179">
        <v>39848.874497664816</v>
      </c>
      <c r="Z711" s="76">
        <v>21038.725799663298</v>
      </c>
      <c r="AA711" s="76">
        <v>34736.36924803591</v>
      </c>
      <c r="AB711" s="50">
        <v>67637.922233083518</v>
      </c>
      <c r="AC711" s="185">
        <f t="shared" ref="AC711:AC774" si="23">P711-Y711</f>
        <v>-6643.6251652603169</v>
      </c>
      <c r="AD711" s="191"/>
      <c r="AE711" s="187" t="e">
        <v>#N/A</v>
      </c>
      <c r="AF711" s="77"/>
      <c r="AH711" s="99"/>
    </row>
    <row r="712" spans="1:34" ht="30" customHeight="1" x14ac:dyDescent="0.15">
      <c r="A712" s="92"/>
      <c r="B712" s="65" t="s">
        <v>1421</v>
      </c>
      <c r="C712" s="43">
        <v>707</v>
      </c>
      <c r="D712" s="137" t="s">
        <v>1444</v>
      </c>
      <c r="E712" s="45" t="s">
        <v>100</v>
      </c>
      <c r="F712" s="46" t="s">
        <v>1445</v>
      </c>
      <c r="G712" s="144" t="s">
        <v>510</v>
      </c>
      <c r="H712" s="135">
        <v>1980</v>
      </c>
      <c r="I712" s="146">
        <v>1980</v>
      </c>
      <c r="J712" s="48">
        <v>9.93</v>
      </c>
      <c r="K712" s="140" t="s">
        <v>96</v>
      </c>
      <c r="L712" s="135">
        <v>1</v>
      </c>
      <c r="M712" s="145"/>
      <c r="N712" s="49" t="s">
        <v>123</v>
      </c>
      <c r="O712" s="142"/>
      <c r="P712" s="50">
        <v>60798.864465048442</v>
      </c>
      <c r="Q712" s="149"/>
      <c r="R712" s="143">
        <v>0</v>
      </c>
      <c r="S712" s="45"/>
      <c r="T712" s="45" t="s">
        <v>98</v>
      </c>
      <c r="U712" s="45" t="s">
        <v>3428</v>
      </c>
      <c r="V712" s="177" t="s">
        <v>2350</v>
      </c>
      <c r="W712" s="183">
        <v>603732.72413793101</v>
      </c>
      <c r="X712" s="184">
        <f t="shared" si="22"/>
        <v>60798.864465048442</v>
      </c>
      <c r="Y712" s="179">
        <v>58484.618133385309</v>
      </c>
      <c r="Z712" s="76">
        <v>42666.075025176237</v>
      </c>
      <c r="AA712" s="76">
        <v>81235.360859348773</v>
      </c>
      <c r="AB712" s="50">
        <v>59942.198616119284</v>
      </c>
      <c r="AC712" s="185">
        <f t="shared" si="23"/>
        <v>2314.2463316631329</v>
      </c>
      <c r="AD712" s="191"/>
      <c r="AE712" s="187" t="e">
        <v>#N/A</v>
      </c>
      <c r="AF712" s="77"/>
      <c r="AH712" s="99"/>
    </row>
    <row r="713" spans="1:34" ht="30" customHeight="1" x14ac:dyDescent="0.15">
      <c r="A713" s="92"/>
      <c r="B713" s="65" t="s">
        <v>1421</v>
      </c>
      <c r="C713" s="43">
        <v>708</v>
      </c>
      <c r="D713" s="137" t="s">
        <v>1446</v>
      </c>
      <c r="E713" s="45" t="s">
        <v>137</v>
      </c>
      <c r="F713" s="46" t="s">
        <v>633</v>
      </c>
      <c r="G713" s="144" t="s">
        <v>95</v>
      </c>
      <c r="H713" s="135">
        <v>1995</v>
      </c>
      <c r="I713" s="146">
        <v>1995</v>
      </c>
      <c r="J713" s="48">
        <v>23.92</v>
      </c>
      <c r="K713" s="140" t="s">
        <v>96</v>
      </c>
      <c r="L713" s="135">
        <v>1</v>
      </c>
      <c r="M713" s="145"/>
      <c r="N713" s="49" t="s">
        <v>123</v>
      </c>
      <c r="O713" s="142"/>
      <c r="P713" s="50">
        <v>44737.237631184405</v>
      </c>
      <c r="Q713" s="149"/>
      <c r="R713" s="143">
        <v>0</v>
      </c>
      <c r="S713" s="45"/>
      <c r="T713" s="45" t="s">
        <v>98</v>
      </c>
      <c r="U713" s="45" t="s">
        <v>3424</v>
      </c>
      <c r="V713" s="177" t="s">
        <v>2351</v>
      </c>
      <c r="W713" s="183">
        <v>1070114.7241379311</v>
      </c>
      <c r="X713" s="184">
        <f t="shared" si="22"/>
        <v>44737.237631184405</v>
      </c>
      <c r="Y713" s="179">
        <v>33143.739885640302</v>
      </c>
      <c r="Z713" s="76">
        <v>33263.759406354511</v>
      </c>
      <c r="AA713" s="76">
        <v>49279.311594202896</v>
      </c>
      <c r="AB713" s="50">
        <v>40420.946164634799</v>
      </c>
      <c r="AC713" s="185">
        <f t="shared" si="23"/>
        <v>11593.497745544104</v>
      </c>
      <c r="AD713" s="191"/>
      <c r="AE713" s="187" t="e">
        <v>#N/A</v>
      </c>
      <c r="AF713" s="77"/>
      <c r="AH713" s="99"/>
    </row>
    <row r="714" spans="1:34" ht="30" customHeight="1" x14ac:dyDescent="0.15">
      <c r="A714" s="92"/>
      <c r="B714" s="65" t="s">
        <v>1421</v>
      </c>
      <c r="C714" s="43">
        <v>709</v>
      </c>
      <c r="D714" s="137" t="s">
        <v>1447</v>
      </c>
      <c r="E714" s="45" t="s">
        <v>137</v>
      </c>
      <c r="F714" s="46" t="s">
        <v>635</v>
      </c>
      <c r="G714" s="144" t="s">
        <v>95</v>
      </c>
      <c r="H714" s="135">
        <v>1995</v>
      </c>
      <c r="I714" s="146">
        <v>1995</v>
      </c>
      <c r="J714" s="48">
        <v>23.92</v>
      </c>
      <c r="K714" s="140" t="s">
        <v>96</v>
      </c>
      <c r="L714" s="135">
        <v>1</v>
      </c>
      <c r="M714" s="145"/>
      <c r="N714" s="49" t="s">
        <v>123</v>
      </c>
      <c r="O714" s="142"/>
      <c r="P714" s="50">
        <v>39118.299504094102</v>
      </c>
      <c r="Q714" s="149"/>
      <c r="R714" s="143">
        <v>0</v>
      </c>
      <c r="S714" s="45"/>
      <c r="T714" s="45" t="s">
        <v>98</v>
      </c>
      <c r="U714" s="45" t="s">
        <v>3424</v>
      </c>
      <c r="V714" s="177" t="s">
        <v>2352</v>
      </c>
      <c r="W714" s="183">
        <v>935709.72413793101</v>
      </c>
      <c r="X714" s="184">
        <f t="shared" si="22"/>
        <v>39118.299504094102</v>
      </c>
      <c r="Y714" s="179">
        <v>32649.467310389467</v>
      </c>
      <c r="Z714" s="76">
        <v>31094.779473244143</v>
      </c>
      <c r="AA714" s="76">
        <v>47442.564102564094</v>
      </c>
      <c r="AB714" s="50">
        <v>38270.319074333798</v>
      </c>
      <c r="AC714" s="185">
        <f t="shared" si="23"/>
        <v>6468.8321937046348</v>
      </c>
      <c r="AD714" s="191"/>
      <c r="AE714" s="187" t="e">
        <v>#N/A</v>
      </c>
      <c r="AF714" s="77"/>
      <c r="AH714" s="99"/>
    </row>
    <row r="715" spans="1:34" ht="30" customHeight="1" x14ac:dyDescent="0.15">
      <c r="A715" s="92"/>
      <c r="B715" s="65" t="s">
        <v>1421</v>
      </c>
      <c r="C715" s="43">
        <v>710</v>
      </c>
      <c r="D715" s="137" t="s">
        <v>1448</v>
      </c>
      <c r="E715" s="45" t="s">
        <v>137</v>
      </c>
      <c r="F715" s="46" t="s">
        <v>635</v>
      </c>
      <c r="G715" s="144" t="s">
        <v>95</v>
      </c>
      <c r="H715" s="135">
        <v>2002</v>
      </c>
      <c r="I715" s="146">
        <v>2002</v>
      </c>
      <c r="J715" s="48">
        <v>25.05</v>
      </c>
      <c r="K715" s="140" t="s">
        <v>96</v>
      </c>
      <c r="L715" s="135">
        <v>1</v>
      </c>
      <c r="M715" s="145"/>
      <c r="N715" s="49" t="s">
        <v>123</v>
      </c>
      <c r="O715" s="142"/>
      <c r="P715" s="50">
        <v>34740.587789937366</v>
      </c>
      <c r="Q715" s="149"/>
      <c r="R715" s="143">
        <v>0</v>
      </c>
      <c r="S715" s="45"/>
      <c r="T715" s="45" t="s">
        <v>98</v>
      </c>
      <c r="U715" s="45" t="s">
        <v>3424</v>
      </c>
      <c r="V715" s="177" t="s">
        <v>2353</v>
      </c>
      <c r="W715" s="183">
        <v>870251.72413793101</v>
      </c>
      <c r="X715" s="184">
        <f t="shared" si="22"/>
        <v>34740.587789937366</v>
      </c>
      <c r="Y715" s="179">
        <v>28010.5093039727</v>
      </c>
      <c r="Z715" s="76">
        <v>27417.809381237523</v>
      </c>
      <c r="AA715" s="76">
        <v>42628.06919494344</v>
      </c>
      <c r="AB715" s="50">
        <v>34219.402485351871</v>
      </c>
      <c r="AC715" s="185">
        <f t="shared" si="23"/>
        <v>6730.0784859646665</v>
      </c>
      <c r="AD715" s="191"/>
      <c r="AE715" s="187" t="e">
        <v>#N/A</v>
      </c>
      <c r="AF715" s="77"/>
      <c r="AH715" s="99"/>
    </row>
    <row r="716" spans="1:34" ht="30" customHeight="1" x14ac:dyDescent="0.15">
      <c r="A716" s="92"/>
      <c r="B716" s="65" t="s">
        <v>1421</v>
      </c>
      <c r="C716" s="43">
        <v>711</v>
      </c>
      <c r="D716" s="137" t="s">
        <v>1449</v>
      </c>
      <c r="E716" s="45" t="s">
        <v>137</v>
      </c>
      <c r="F716" s="46" t="s">
        <v>1450</v>
      </c>
      <c r="G716" s="144" t="s">
        <v>510</v>
      </c>
      <c r="H716" s="135">
        <v>1979</v>
      </c>
      <c r="I716" s="146">
        <v>1979</v>
      </c>
      <c r="J716" s="48">
        <v>9.94</v>
      </c>
      <c r="K716" s="140" t="s">
        <v>96</v>
      </c>
      <c r="L716" s="135">
        <v>1</v>
      </c>
      <c r="M716" s="145"/>
      <c r="N716" s="49" t="s">
        <v>123</v>
      </c>
      <c r="O716" s="142"/>
      <c r="P716" s="50">
        <v>65494.539651703322</v>
      </c>
      <c r="Q716" s="149"/>
      <c r="R716" s="143">
        <v>0</v>
      </c>
      <c r="S716" s="45"/>
      <c r="T716" s="45" t="s">
        <v>98</v>
      </c>
      <c r="U716" s="45" t="s">
        <v>3424</v>
      </c>
      <c r="V716" s="177" t="s">
        <v>2354</v>
      </c>
      <c r="W716" s="183">
        <v>651015.72413793101</v>
      </c>
      <c r="X716" s="184">
        <f t="shared" si="22"/>
        <v>65494.539651703322</v>
      </c>
      <c r="Y716" s="179">
        <v>47874.070227818527</v>
      </c>
      <c r="Z716" s="76">
        <v>42039.650402414489</v>
      </c>
      <c r="AA716" s="76">
        <v>80405.446009389678</v>
      </c>
      <c r="AB716" s="50">
        <v>59136.119945479324</v>
      </c>
      <c r="AC716" s="185">
        <f t="shared" si="23"/>
        <v>17620.469423884795</v>
      </c>
      <c r="AD716" s="191"/>
      <c r="AE716" s="187" t="e">
        <v>#N/A</v>
      </c>
      <c r="AF716" s="77"/>
      <c r="AH716" s="99"/>
    </row>
    <row r="717" spans="1:34" ht="30" customHeight="1" x14ac:dyDescent="0.15">
      <c r="A717" s="92"/>
      <c r="B717" s="65" t="s">
        <v>1421</v>
      </c>
      <c r="C717" s="43">
        <v>712</v>
      </c>
      <c r="D717" s="137" t="s">
        <v>1451</v>
      </c>
      <c r="E717" s="45" t="s">
        <v>137</v>
      </c>
      <c r="F717" s="46" t="s">
        <v>1452</v>
      </c>
      <c r="G717" s="144" t="s">
        <v>510</v>
      </c>
      <c r="H717" s="135">
        <v>1978</v>
      </c>
      <c r="I717" s="146">
        <v>1978</v>
      </c>
      <c r="J717" s="48">
        <v>9.93</v>
      </c>
      <c r="K717" s="140" t="s">
        <v>96</v>
      </c>
      <c r="L717" s="135">
        <v>1</v>
      </c>
      <c r="M717" s="145"/>
      <c r="N717" s="49" t="s">
        <v>123</v>
      </c>
      <c r="O717" s="142"/>
      <c r="P717" s="50">
        <v>60592.419349237767</v>
      </c>
      <c r="Q717" s="149"/>
      <c r="R717" s="143">
        <v>44</v>
      </c>
      <c r="S717" s="45"/>
      <c r="T717" s="45" t="s">
        <v>98</v>
      </c>
      <c r="U717" s="45" t="s">
        <v>3424</v>
      </c>
      <c r="V717" s="177" t="s">
        <v>2355</v>
      </c>
      <c r="W717" s="183">
        <v>601682.72413793101</v>
      </c>
      <c r="X717" s="184">
        <f t="shared" si="22"/>
        <v>60592.419349237767</v>
      </c>
      <c r="Y717" s="179">
        <v>44272.936360978463</v>
      </c>
      <c r="Z717" s="76">
        <v>41828.008559919435</v>
      </c>
      <c r="AA717" s="76">
        <v>80276.04565290366</v>
      </c>
      <c r="AB717" s="50">
        <v>48022.054380664653</v>
      </c>
      <c r="AC717" s="185">
        <f t="shared" si="23"/>
        <v>16319.482988259304</v>
      </c>
      <c r="AD717" s="191"/>
      <c r="AE717" s="187" t="e">
        <v>#N/A</v>
      </c>
      <c r="AF717" s="77"/>
      <c r="AH717" s="99"/>
    </row>
    <row r="718" spans="1:34" ht="30" customHeight="1" x14ac:dyDescent="0.15">
      <c r="A718" s="92"/>
      <c r="B718" s="65" t="s">
        <v>1421</v>
      </c>
      <c r="C718" s="43">
        <v>713</v>
      </c>
      <c r="D718" s="137" t="s">
        <v>1453</v>
      </c>
      <c r="E718" s="45" t="s">
        <v>107</v>
      </c>
      <c r="F718" s="46" t="s">
        <v>1454</v>
      </c>
      <c r="G718" s="144" t="s">
        <v>95</v>
      </c>
      <c r="H718" s="135">
        <v>1998</v>
      </c>
      <c r="I718" s="146">
        <v>1998</v>
      </c>
      <c r="J718" s="48">
        <v>10.36</v>
      </c>
      <c r="K718" s="140" t="s">
        <v>96</v>
      </c>
      <c r="L718" s="135">
        <v>1</v>
      </c>
      <c r="M718" s="145"/>
      <c r="N718" s="49" t="s">
        <v>123</v>
      </c>
      <c r="O718" s="142"/>
      <c r="P718" s="50">
        <v>83255.185727599528</v>
      </c>
      <c r="Q718" s="149"/>
      <c r="R718" s="143">
        <v>0</v>
      </c>
      <c r="S718" s="45"/>
      <c r="T718" s="45" t="s">
        <v>98</v>
      </c>
      <c r="U718" s="45" t="s">
        <v>3428</v>
      </c>
      <c r="V718" s="177" t="s">
        <v>2356</v>
      </c>
      <c r="W718" s="183">
        <v>862523.72413793101</v>
      </c>
      <c r="X718" s="184">
        <f t="shared" si="22"/>
        <v>83255.185727599528</v>
      </c>
      <c r="Y718" s="179">
        <v>86038.827998505425</v>
      </c>
      <c r="Z718" s="76">
        <v>55865.359555984556</v>
      </c>
      <c r="AA718" s="76">
        <v>91712.657657657663</v>
      </c>
      <c r="AB718" s="50">
        <v>72508.111221820902</v>
      </c>
      <c r="AC718" s="185">
        <f t="shared" si="23"/>
        <v>-2783.642270905897</v>
      </c>
      <c r="AD718" s="191"/>
      <c r="AE718" s="187" t="e">
        <v>#N/A</v>
      </c>
      <c r="AF718" s="77"/>
      <c r="AH718" s="99"/>
    </row>
    <row r="719" spans="1:34" ht="30" customHeight="1" x14ac:dyDescent="0.15">
      <c r="A719" s="92"/>
      <c r="B719" s="65" t="s">
        <v>1421</v>
      </c>
      <c r="C719" s="43">
        <v>714</v>
      </c>
      <c r="D719" s="137" t="s">
        <v>1455</v>
      </c>
      <c r="E719" s="45" t="s">
        <v>160</v>
      </c>
      <c r="F719" s="46" t="s">
        <v>1456</v>
      </c>
      <c r="G719" s="144" t="s">
        <v>122</v>
      </c>
      <c r="H719" s="135">
        <v>1995</v>
      </c>
      <c r="I719" s="146">
        <v>1995</v>
      </c>
      <c r="J719" s="48">
        <v>22.5</v>
      </c>
      <c r="K719" s="140" t="s">
        <v>96</v>
      </c>
      <c r="L719" s="135">
        <v>1</v>
      </c>
      <c r="M719" s="145"/>
      <c r="N719" s="49" t="s">
        <v>123</v>
      </c>
      <c r="O719" s="142"/>
      <c r="P719" s="50">
        <v>28272.565517241379</v>
      </c>
      <c r="Q719" s="149"/>
      <c r="R719" s="143">
        <v>0</v>
      </c>
      <c r="S719" s="45"/>
      <c r="T719" s="45" t="s">
        <v>98</v>
      </c>
      <c r="U719" s="45" t="s">
        <v>3428</v>
      </c>
      <c r="V719" s="177" t="s">
        <v>2357</v>
      </c>
      <c r="W719" s="183">
        <v>636132.72413793101</v>
      </c>
      <c r="X719" s="184">
        <f t="shared" si="22"/>
        <v>28272.565517241379</v>
      </c>
      <c r="Y719" s="179">
        <v>19939.878136200718</v>
      </c>
      <c r="Z719" s="76">
        <v>28148.316666666666</v>
      </c>
      <c r="AA719" s="76">
        <v>44423.828148148146</v>
      </c>
      <c r="AB719" s="50">
        <v>42474.268100358422</v>
      </c>
      <c r="AC719" s="185">
        <f t="shared" si="23"/>
        <v>8332.6873810406614</v>
      </c>
      <c r="AD719" s="191"/>
      <c r="AE719" s="187" t="e">
        <v>#N/A</v>
      </c>
      <c r="AF719" s="77"/>
      <c r="AH719" s="99"/>
    </row>
    <row r="720" spans="1:34" ht="30" customHeight="1" x14ac:dyDescent="0.15">
      <c r="A720" s="92"/>
      <c r="B720" s="65" t="s">
        <v>1421</v>
      </c>
      <c r="C720" s="43">
        <v>715</v>
      </c>
      <c r="D720" s="137" t="s">
        <v>1457</v>
      </c>
      <c r="E720" s="45" t="s">
        <v>125</v>
      </c>
      <c r="F720" s="46" t="s">
        <v>1458</v>
      </c>
      <c r="G720" s="144" t="s">
        <v>510</v>
      </c>
      <c r="H720" s="135">
        <v>1978</v>
      </c>
      <c r="I720" s="146">
        <v>1978</v>
      </c>
      <c r="J720" s="48">
        <v>8.7899999999999991</v>
      </c>
      <c r="K720" s="140" t="s">
        <v>96</v>
      </c>
      <c r="L720" s="135">
        <v>1</v>
      </c>
      <c r="M720" s="145"/>
      <c r="N720" s="49" t="s">
        <v>123</v>
      </c>
      <c r="O720" s="142"/>
      <c r="P720" s="50">
        <v>64270.73084618101</v>
      </c>
      <c r="Q720" s="149"/>
      <c r="R720" s="143">
        <v>0</v>
      </c>
      <c r="S720" s="45"/>
      <c r="T720" s="45" t="s">
        <v>98</v>
      </c>
      <c r="U720" s="45" t="s">
        <v>3424</v>
      </c>
      <c r="V720" s="177" t="s">
        <v>2358</v>
      </c>
      <c r="W720" s="183">
        <v>564939.72413793101</v>
      </c>
      <c r="X720" s="184">
        <f t="shared" si="22"/>
        <v>64270.73084618101</v>
      </c>
      <c r="Y720" s="179">
        <v>45412.771110866459</v>
      </c>
      <c r="Z720" s="76">
        <v>46798.535267349267</v>
      </c>
      <c r="AA720" s="76">
        <v>90246.204019719386</v>
      </c>
      <c r="AB720" s="50">
        <v>66201.255091929983</v>
      </c>
      <c r="AC720" s="185">
        <f t="shared" si="23"/>
        <v>18857.959735314551</v>
      </c>
      <c r="AD720" s="191"/>
      <c r="AE720" s="187" t="e">
        <v>#N/A</v>
      </c>
      <c r="AF720" s="77"/>
      <c r="AH720" s="99"/>
    </row>
    <row r="721" spans="1:34" ht="30" customHeight="1" x14ac:dyDescent="0.15">
      <c r="A721" s="92"/>
      <c r="B721" s="65" t="s">
        <v>1421</v>
      </c>
      <c r="C721" s="43">
        <v>716</v>
      </c>
      <c r="D721" s="137" t="s">
        <v>1459</v>
      </c>
      <c r="E721" s="45" t="s">
        <v>137</v>
      </c>
      <c r="F721" s="46" t="s">
        <v>1460</v>
      </c>
      <c r="G721" s="144" t="s">
        <v>95</v>
      </c>
      <c r="H721" s="135">
        <v>1976</v>
      </c>
      <c r="I721" s="146">
        <v>1976</v>
      </c>
      <c r="J721" s="48">
        <v>12.75</v>
      </c>
      <c r="K721" s="140" t="s">
        <v>96</v>
      </c>
      <c r="L721" s="135">
        <v>1</v>
      </c>
      <c r="M721" s="145"/>
      <c r="N721" s="49" t="s">
        <v>123</v>
      </c>
      <c r="O721" s="142"/>
      <c r="P721" s="50">
        <v>47884.684246112236</v>
      </c>
      <c r="Q721" s="149"/>
      <c r="R721" s="143">
        <v>0</v>
      </c>
      <c r="S721" s="45"/>
      <c r="T721" s="45" t="s">
        <v>98</v>
      </c>
      <c r="U721" s="45" t="s">
        <v>3424</v>
      </c>
      <c r="V721" s="177" t="s">
        <v>2359</v>
      </c>
      <c r="W721" s="183">
        <v>610529.72413793101</v>
      </c>
      <c r="X721" s="184">
        <f t="shared" si="22"/>
        <v>47884.684246112236</v>
      </c>
      <c r="Y721" s="179">
        <v>35187.079063883619</v>
      </c>
      <c r="Z721" s="76">
        <v>33400.558823529413</v>
      </c>
      <c r="AA721" s="76">
        <v>63461.892810457517</v>
      </c>
      <c r="AB721" s="50">
        <v>46880.865275142314</v>
      </c>
      <c r="AC721" s="185">
        <f t="shared" si="23"/>
        <v>12697.605182228617</v>
      </c>
      <c r="AD721" s="191"/>
      <c r="AE721" s="187" t="e">
        <v>#N/A</v>
      </c>
      <c r="AF721" s="77"/>
      <c r="AH721" s="99"/>
    </row>
    <row r="722" spans="1:34" ht="30" customHeight="1" x14ac:dyDescent="0.15">
      <c r="A722" s="92"/>
      <c r="B722" s="65" t="s">
        <v>1421</v>
      </c>
      <c r="C722" s="43">
        <v>717</v>
      </c>
      <c r="D722" s="137" t="s">
        <v>1461</v>
      </c>
      <c r="E722" s="45" t="s">
        <v>137</v>
      </c>
      <c r="F722" s="46" t="s">
        <v>640</v>
      </c>
      <c r="G722" s="144" t="s">
        <v>122</v>
      </c>
      <c r="H722" s="135">
        <v>2015</v>
      </c>
      <c r="I722" s="146">
        <v>2015</v>
      </c>
      <c r="J722" s="48">
        <v>18.84</v>
      </c>
      <c r="K722" s="140" t="s">
        <v>96</v>
      </c>
      <c r="L722" s="135">
        <v>1</v>
      </c>
      <c r="M722" s="145"/>
      <c r="N722" s="49" t="s">
        <v>123</v>
      </c>
      <c r="O722" s="142"/>
      <c r="P722" s="50">
        <v>83150.887693096127</v>
      </c>
      <c r="Q722" s="149"/>
      <c r="R722" s="143">
        <v>0</v>
      </c>
      <c r="S722" s="45"/>
      <c r="T722" s="45" t="s">
        <v>98</v>
      </c>
      <c r="U722" s="45" t="s">
        <v>3424</v>
      </c>
      <c r="V722" s="177" t="s">
        <v>2360</v>
      </c>
      <c r="W722" s="183">
        <v>1566562.7241379311</v>
      </c>
      <c r="X722" s="184">
        <f t="shared" si="22"/>
        <v>83150.887693096127</v>
      </c>
      <c r="Y722" s="179">
        <v>74742.582699815088</v>
      </c>
      <c r="Z722" s="76">
        <v>66747.193471337581</v>
      </c>
      <c r="AA722" s="76">
        <v>87016.567586694975</v>
      </c>
      <c r="AB722" s="50">
        <v>75805.203410725298</v>
      </c>
      <c r="AC722" s="185">
        <f t="shared" si="23"/>
        <v>8408.3049932810391</v>
      </c>
      <c r="AD722" s="191"/>
      <c r="AE722" s="187" t="e">
        <v>#N/A</v>
      </c>
      <c r="AF722" s="77"/>
      <c r="AH722" s="99"/>
    </row>
    <row r="723" spans="1:34" ht="38.25" customHeight="1" x14ac:dyDescent="0.15">
      <c r="A723" s="92"/>
      <c r="B723" s="65" t="s">
        <v>1421</v>
      </c>
      <c r="C723" s="43">
        <v>718</v>
      </c>
      <c r="D723" s="137" t="s">
        <v>1462</v>
      </c>
      <c r="E723" s="45" t="s">
        <v>935</v>
      </c>
      <c r="F723" s="46" t="s">
        <v>1463</v>
      </c>
      <c r="G723" s="144" t="s">
        <v>1464</v>
      </c>
      <c r="H723" s="135">
        <v>1992</v>
      </c>
      <c r="I723" s="146">
        <v>1992</v>
      </c>
      <c r="J723" s="48">
        <v>8</v>
      </c>
      <c r="K723" s="140" t="s">
        <v>96</v>
      </c>
      <c r="L723" s="135">
        <v>1</v>
      </c>
      <c r="M723" s="145"/>
      <c r="N723" s="49" t="s">
        <v>123</v>
      </c>
      <c r="O723" s="142"/>
      <c r="P723" s="50">
        <v>73889.215517241377</v>
      </c>
      <c r="Q723" s="149"/>
      <c r="R723" s="143">
        <v>1583</v>
      </c>
      <c r="S723" s="45"/>
      <c r="T723" s="45" t="s">
        <v>2482</v>
      </c>
      <c r="U723" s="45" t="s">
        <v>3424</v>
      </c>
      <c r="V723" s="177" t="s">
        <v>2361</v>
      </c>
      <c r="W723" s="183">
        <v>591113.72413793101</v>
      </c>
      <c r="X723" s="184">
        <f t="shared" si="22"/>
        <v>73889.215517241377</v>
      </c>
      <c r="Y723" s="179">
        <v>51023.157258064515</v>
      </c>
      <c r="Z723" s="76">
        <v>52641.015625</v>
      </c>
      <c r="AA723" s="76">
        <v>152194.76666666666</v>
      </c>
      <c r="AB723" s="50">
        <v>74644.754032258061</v>
      </c>
      <c r="AC723" s="185">
        <f t="shared" si="23"/>
        <v>22866.058259176862</v>
      </c>
      <c r="AD723" s="191"/>
      <c r="AE723" s="187" t="e">
        <v>#N/A</v>
      </c>
      <c r="AF723" s="77"/>
      <c r="AH723" s="99"/>
    </row>
    <row r="724" spans="1:34" ht="30" customHeight="1" x14ac:dyDescent="0.15">
      <c r="A724" s="92"/>
      <c r="B724" s="65" t="s">
        <v>1421</v>
      </c>
      <c r="C724" s="43">
        <v>719</v>
      </c>
      <c r="D724" s="137" t="s">
        <v>1465</v>
      </c>
      <c r="E724" s="45" t="s">
        <v>586</v>
      </c>
      <c r="F724" s="46" t="s">
        <v>1466</v>
      </c>
      <c r="G724" s="144"/>
      <c r="H724" s="135"/>
      <c r="I724" s="146"/>
      <c r="J724" s="48"/>
      <c r="K724" s="140" t="s">
        <v>588</v>
      </c>
      <c r="L724" s="135"/>
      <c r="M724" s="150"/>
      <c r="N724" s="49" t="s">
        <v>1574</v>
      </c>
      <c r="O724" s="151"/>
      <c r="P724" s="50"/>
      <c r="Q724" s="149"/>
      <c r="R724" s="143">
        <v>0</v>
      </c>
      <c r="S724" s="45"/>
      <c r="T724" s="45"/>
      <c r="U724" s="45" t="s">
        <v>3428</v>
      </c>
      <c r="V724" s="177" t="s">
        <v>2362</v>
      </c>
      <c r="W724" s="183">
        <v>699724.72413793101</v>
      </c>
      <c r="X724" s="184"/>
      <c r="Y724" s="179"/>
      <c r="Z724" s="76" t="e">
        <v>#DIV/0!</v>
      </c>
      <c r="AA724" s="76" t="e">
        <v>#DIV/0!</v>
      </c>
      <c r="AB724" s="50" t="e">
        <v>#DIV/0!</v>
      </c>
      <c r="AC724" s="185">
        <f t="shared" si="23"/>
        <v>0</v>
      </c>
      <c r="AD724" s="191"/>
      <c r="AE724" s="187" t="e">
        <v>#N/A</v>
      </c>
      <c r="AF724" s="77"/>
      <c r="AG724" s="81" t="s">
        <v>2440</v>
      </c>
      <c r="AH724" s="99"/>
    </row>
    <row r="725" spans="1:34" ht="30" customHeight="1" x14ac:dyDescent="0.15">
      <c r="A725" s="92"/>
      <c r="B725" s="65" t="s">
        <v>1421</v>
      </c>
      <c r="C725" s="43">
        <v>720</v>
      </c>
      <c r="D725" s="137" t="s">
        <v>1467</v>
      </c>
      <c r="E725" s="45" t="s">
        <v>1468</v>
      </c>
      <c r="F725" s="46" t="s">
        <v>1469</v>
      </c>
      <c r="G725" s="144" t="s">
        <v>510</v>
      </c>
      <c r="H725" s="135">
        <v>1977</v>
      </c>
      <c r="I725" s="146">
        <v>1977</v>
      </c>
      <c r="J725" s="48">
        <v>7.28</v>
      </c>
      <c r="K725" s="140" t="s">
        <v>588</v>
      </c>
      <c r="L725" s="135">
        <v>1</v>
      </c>
      <c r="M725" s="145"/>
      <c r="N725" s="49" t="s">
        <v>123</v>
      </c>
      <c r="O725" s="142"/>
      <c r="P725" s="50">
        <v>77601.610458506999</v>
      </c>
      <c r="Q725" s="149"/>
      <c r="R725" s="143">
        <v>0</v>
      </c>
      <c r="S725" s="45"/>
      <c r="T725" s="45"/>
      <c r="U725" s="45" t="s">
        <v>3424</v>
      </c>
      <c r="V725" s="177" t="s">
        <v>2363</v>
      </c>
      <c r="W725" s="183">
        <v>564939.72413793101</v>
      </c>
      <c r="X725" s="184">
        <f t="shared" si="22"/>
        <v>77601.610458506999</v>
      </c>
      <c r="Y725" s="179">
        <v>54832.178305565401</v>
      </c>
      <c r="Z725" s="76">
        <v>56505.37431318681</v>
      </c>
      <c r="AA725" s="76">
        <v>108964.85347985347</v>
      </c>
      <c r="AB725" s="50">
        <v>79932.559376107762</v>
      </c>
      <c r="AC725" s="185">
        <f t="shared" si="23"/>
        <v>22769.432152941597</v>
      </c>
      <c r="AD725" s="191"/>
      <c r="AE725" s="187" t="e">
        <v>#N/A</v>
      </c>
      <c r="AF725" s="77"/>
      <c r="AH725" s="99"/>
    </row>
    <row r="726" spans="1:34" ht="30" customHeight="1" x14ac:dyDescent="0.15">
      <c r="A726" s="92"/>
      <c r="B726" s="65" t="s">
        <v>1421</v>
      </c>
      <c r="C726" s="43">
        <v>721</v>
      </c>
      <c r="D726" s="137" t="s">
        <v>1650</v>
      </c>
      <c r="E726" s="45" t="s">
        <v>1651</v>
      </c>
      <c r="F726" s="46" t="s">
        <v>1652</v>
      </c>
      <c r="G726" s="144" t="s">
        <v>1653</v>
      </c>
      <c r="H726" s="135">
        <v>2018</v>
      </c>
      <c r="I726" s="172">
        <v>2018</v>
      </c>
      <c r="J726" s="48">
        <v>38.58</v>
      </c>
      <c r="K726" s="140" t="s">
        <v>1654</v>
      </c>
      <c r="L726" s="135">
        <v>1</v>
      </c>
      <c r="M726" s="145"/>
      <c r="N726" s="49" t="s">
        <v>1574</v>
      </c>
      <c r="O726" s="142"/>
      <c r="P726" s="50">
        <v>69142.949714878181</v>
      </c>
      <c r="Q726" s="149"/>
      <c r="R726" s="143"/>
      <c r="S726" s="45"/>
      <c r="T726" s="45"/>
      <c r="U726" s="45" t="s">
        <v>3424</v>
      </c>
      <c r="V726" s="177" t="s">
        <v>2430</v>
      </c>
      <c r="W726" s="183">
        <v>2667535</v>
      </c>
      <c r="X726" s="184">
        <f t="shared" si="22"/>
        <v>69142.949714878181</v>
      </c>
      <c r="Y726" s="179">
        <v>89312.318767872377</v>
      </c>
      <c r="Z726" s="76">
        <v>102200.91044582686</v>
      </c>
      <c r="AA726" s="76">
        <v>96895.101088646974</v>
      </c>
      <c r="AB726" s="50">
        <v>69.336443753240019</v>
      </c>
      <c r="AC726" s="185">
        <f t="shared" si="23"/>
        <v>-20169.369052994196</v>
      </c>
      <c r="AD726" s="191"/>
      <c r="AE726" s="187" t="e">
        <v>#N/A</v>
      </c>
      <c r="AF726" s="77" t="s">
        <v>1618</v>
      </c>
      <c r="AH726" s="99"/>
    </row>
    <row r="727" spans="1:34" ht="30" customHeight="1" x14ac:dyDescent="0.15">
      <c r="A727" s="92"/>
      <c r="B727" s="65" t="s">
        <v>1421</v>
      </c>
      <c r="C727" s="43">
        <v>722</v>
      </c>
      <c r="D727" s="137" t="s">
        <v>2520</v>
      </c>
      <c r="E727" s="45" t="s">
        <v>2521</v>
      </c>
      <c r="F727" s="46" t="s">
        <v>2522</v>
      </c>
      <c r="G727" s="144" t="s">
        <v>2523</v>
      </c>
      <c r="H727" s="135">
        <v>2019</v>
      </c>
      <c r="I727" s="172">
        <v>2019</v>
      </c>
      <c r="J727" s="48">
        <v>17.39</v>
      </c>
      <c r="K727" s="140" t="s">
        <v>2524</v>
      </c>
      <c r="L727" s="135">
        <v>1</v>
      </c>
      <c r="M727" s="145"/>
      <c r="N727" s="49" t="s">
        <v>2525</v>
      </c>
      <c r="O727" s="142"/>
      <c r="P727" s="50">
        <v>64173.950546290973</v>
      </c>
      <c r="Q727" s="149"/>
      <c r="R727" s="143"/>
      <c r="S727" s="45"/>
      <c r="T727" s="45"/>
      <c r="U727" s="45" t="s">
        <v>2559</v>
      </c>
      <c r="V727" s="177" t="s">
        <v>2530</v>
      </c>
      <c r="W727" s="183">
        <v>1115985</v>
      </c>
      <c r="X727" s="184">
        <f t="shared" si="22"/>
        <v>64173.950546290973</v>
      </c>
      <c r="Y727" s="179">
        <v>68529.744569552393</v>
      </c>
      <c r="Z727" s="76">
        <v>70148.080793559508</v>
      </c>
      <c r="AA727" s="76">
        <v>24.094307073030478</v>
      </c>
      <c r="AB727" s="50"/>
      <c r="AC727" s="185">
        <f t="shared" si="23"/>
        <v>-4355.7940232614201</v>
      </c>
      <c r="AD727" s="191"/>
      <c r="AE727" s="187" t="e">
        <v>#N/A</v>
      </c>
      <c r="AF727" s="77" t="s">
        <v>2526</v>
      </c>
      <c r="AH727" s="99"/>
    </row>
    <row r="728" spans="1:34" ht="38.25" customHeight="1" x14ac:dyDescent="0.15">
      <c r="A728" s="92"/>
      <c r="B728" s="66" t="s">
        <v>1470</v>
      </c>
      <c r="C728" s="43">
        <v>723</v>
      </c>
      <c r="D728" s="137" t="s">
        <v>1471</v>
      </c>
      <c r="E728" s="45" t="s">
        <v>1472</v>
      </c>
      <c r="F728" s="46" t="s">
        <v>1473</v>
      </c>
      <c r="G728" s="46" t="s">
        <v>105</v>
      </c>
      <c r="H728" s="47">
        <v>2017</v>
      </c>
      <c r="I728" s="139">
        <v>2017</v>
      </c>
      <c r="J728" s="48">
        <v>876.32</v>
      </c>
      <c r="K728" s="140" t="s">
        <v>588</v>
      </c>
      <c r="L728" s="47">
        <v>2</v>
      </c>
      <c r="M728" s="141" t="s">
        <v>943</v>
      </c>
      <c r="N728" s="142" t="s">
        <v>123</v>
      </c>
      <c r="O728" s="142"/>
      <c r="P728" s="50">
        <v>84133.22987036698</v>
      </c>
      <c r="Q728" s="154"/>
      <c r="R728" s="143"/>
      <c r="S728" s="45"/>
      <c r="T728" s="45" t="s">
        <v>2929</v>
      </c>
      <c r="U728" s="45" t="s">
        <v>2365</v>
      </c>
      <c r="V728" s="177" t="s">
        <v>2364</v>
      </c>
      <c r="W728" s="183">
        <v>73727632</v>
      </c>
      <c r="X728" s="184">
        <f t="shared" si="22"/>
        <v>84133.22987036698</v>
      </c>
      <c r="Y728" s="179">
        <v>82212.929067007484</v>
      </c>
      <c r="Z728" s="76">
        <v>77154.300940295783</v>
      </c>
      <c r="AA728" s="76">
        <v>51916.470010954901</v>
      </c>
      <c r="AB728" s="50">
        <v>49073.225534051482</v>
      </c>
      <c r="AC728" s="185">
        <f t="shared" si="23"/>
        <v>1920.3008033594961</v>
      </c>
      <c r="AD728" s="191"/>
      <c r="AE728" s="187" t="e">
        <v>#N/A</v>
      </c>
      <c r="AF728" s="77"/>
      <c r="AH728" s="99"/>
    </row>
    <row r="729" spans="1:34" ht="38.25" customHeight="1" x14ac:dyDescent="0.15">
      <c r="A729" s="92"/>
      <c r="B729" s="66" t="s">
        <v>1470</v>
      </c>
      <c r="C729" s="43">
        <v>724</v>
      </c>
      <c r="D729" s="137" t="s">
        <v>1474</v>
      </c>
      <c r="E729" s="45" t="s">
        <v>107</v>
      </c>
      <c r="F729" s="46" t="s">
        <v>1475</v>
      </c>
      <c r="G729" s="144" t="s">
        <v>1464</v>
      </c>
      <c r="H729" s="135">
        <v>1985</v>
      </c>
      <c r="I729" s="146">
        <v>1985</v>
      </c>
      <c r="J729" s="48">
        <v>1514.12</v>
      </c>
      <c r="K729" s="140" t="s">
        <v>96</v>
      </c>
      <c r="L729" s="135">
        <v>1</v>
      </c>
      <c r="M729" s="145" t="s">
        <v>943</v>
      </c>
      <c r="N729" s="49" t="s">
        <v>123</v>
      </c>
      <c r="O729" s="142"/>
      <c r="P729" s="50">
        <v>62840.902636514948</v>
      </c>
      <c r="Q729" s="149"/>
      <c r="R729" s="143">
        <v>6542.03</v>
      </c>
      <c r="S729" s="45"/>
      <c r="T729" s="45" t="s">
        <v>1476</v>
      </c>
      <c r="U729" s="45" t="s">
        <v>2365</v>
      </c>
      <c r="V729" s="177" t="s">
        <v>2366</v>
      </c>
      <c r="W729" s="183">
        <v>95148667.5</v>
      </c>
      <c r="X729" s="184">
        <f t="shared" si="22"/>
        <v>62840.902636514948</v>
      </c>
      <c r="Y729" s="179">
        <v>57203.360367738358</v>
      </c>
      <c r="Z729" s="76">
        <v>51584.103307531768</v>
      </c>
      <c r="AA729" s="76">
        <v>26744.496803423772</v>
      </c>
      <c r="AB729" s="50">
        <v>34421.291575304473</v>
      </c>
      <c r="AC729" s="185">
        <f t="shared" si="23"/>
        <v>5637.5422687765895</v>
      </c>
      <c r="AD729" s="191"/>
      <c r="AE729" s="187" t="e">
        <v>#N/A</v>
      </c>
      <c r="AF729" s="77"/>
      <c r="AH729" s="99"/>
    </row>
    <row r="730" spans="1:34" ht="38.25" customHeight="1" x14ac:dyDescent="0.15">
      <c r="A730" s="92"/>
      <c r="B730" s="66" t="s">
        <v>1470</v>
      </c>
      <c r="C730" s="43">
        <v>725</v>
      </c>
      <c r="D730" s="137" t="s">
        <v>1477</v>
      </c>
      <c r="E730" s="45" t="s">
        <v>107</v>
      </c>
      <c r="F730" s="46" t="s">
        <v>1478</v>
      </c>
      <c r="G730" s="144" t="s">
        <v>95</v>
      </c>
      <c r="H730" s="135">
        <v>2000</v>
      </c>
      <c r="I730" s="146">
        <v>2000</v>
      </c>
      <c r="J730" s="48">
        <v>142.47999999999999</v>
      </c>
      <c r="K730" s="140" t="s">
        <v>96</v>
      </c>
      <c r="L730" s="135">
        <v>2</v>
      </c>
      <c r="M730" s="145" t="s">
        <v>943</v>
      </c>
      <c r="N730" s="49" t="s">
        <v>123</v>
      </c>
      <c r="O730" s="142"/>
      <c r="P730" s="50">
        <v>612180.66746210004</v>
      </c>
      <c r="Q730" s="149"/>
      <c r="R730" s="143">
        <v>9411</v>
      </c>
      <c r="S730" s="45"/>
      <c r="T730" s="45" t="s">
        <v>98</v>
      </c>
      <c r="U730" s="45" t="s">
        <v>2365</v>
      </c>
      <c r="V730" s="177" t="s">
        <v>2367</v>
      </c>
      <c r="W730" s="183">
        <v>87223501.5</v>
      </c>
      <c r="X730" s="184">
        <f t="shared" si="22"/>
        <v>612180.66746210004</v>
      </c>
      <c r="Y730" s="179">
        <v>666156.80797304888</v>
      </c>
      <c r="Z730" s="76">
        <v>735714.3704379563</v>
      </c>
      <c r="AA730" s="76">
        <v>1235273.4945255476</v>
      </c>
      <c r="AB730" s="50">
        <v>943981.68865805736</v>
      </c>
      <c r="AC730" s="185">
        <f t="shared" si="23"/>
        <v>-53976.140510948841</v>
      </c>
      <c r="AD730" s="191"/>
      <c r="AE730" s="187" t="e">
        <v>#N/A</v>
      </c>
      <c r="AF730" s="77"/>
      <c r="AH730" s="99"/>
    </row>
    <row r="731" spans="1:34" ht="38.25" customHeight="1" x14ac:dyDescent="0.15">
      <c r="A731" s="92"/>
      <c r="B731" s="66" t="s">
        <v>1470</v>
      </c>
      <c r="C731" s="43">
        <v>726</v>
      </c>
      <c r="D731" s="137" t="s">
        <v>1479</v>
      </c>
      <c r="E731" s="45" t="s">
        <v>156</v>
      </c>
      <c r="F731" s="46" t="s">
        <v>3059</v>
      </c>
      <c r="G731" s="144" t="s">
        <v>98</v>
      </c>
      <c r="H731" s="135" t="s">
        <v>98</v>
      </c>
      <c r="I731" s="146" t="s">
        <v>98</v>
      </c>
      <c r="J731" s="48"/>
      <c r="K731" s="140" t="s">
        <v>96</v>
      </c>
      <c r="L731" s="135" t="s">
        <v>98</v>
      </c>
      <c r="M731" s="150"/>
      <c r="N731" s="49" t="s">
        <v>123</v>
      </c>
      <c r="O731" s="151"/>
      <c r="P731" s="50"/>
      <c r="Q731" s="149"/>
      <c r="R731" s="143">
        <v>2990</v>
      </c>
      <c r="S731" s="45" t="s">
        <v>98</v>
      </c>
      <c r="T731" s="45" t="s">
        <v>1481</v>
      </c>
      <c r="U731" s="45" t="s">
        <v>2369</v>
      </c>
      <c r="V731" s="177" t="s">
        <v>2368</v>
      </c>
      <c r="W731" s="183">
        <v>1575553</v>
      </c>
      <c r="X731" s="184"/>
      <c r="Y731" s="179"/>
      <c r="Z731" s="76" t="e">
        <v>#DIV/0!</v>
      </c>
      <c r="AA731" s="76" t="e">
        <v>#DIV/0!</v>
      </c>
      <c r="AB731" s="50" t="e">
        <v>#DIV/0!</v>
      </c>
      <c r="AC731" s="185">
        <f t="shared" si="23"/>
        <v>0</v>
      </c>
      <c r="AD731" s="191"/>
      <c r="AE731" s="187" t="e">
        <v>#N/A</v>
      </c>
      <c r="AF731" s="77"/>
      <c r="AH731" s="99"/>
    </row>
    <row r="732" spans="1:34" ht="38.25" customHeight="1" x14ac:dyDescent="0.15">
      <c r="A732" s="92"/>
      <c r="B732" s="66" t="s">
        <v>1470</v>
      </c>
      <c r="C732" s="43">
        <v>727</v>
      </c>
      <c r="D732" s="137" t="s">
        <v>1482</v>
      </c>
      <c r="E732" s="45" t="s">
        <v>160</v>
      </c>
      <c r="F732" s="46" t="s">
        <v>1483</v>
      </c>
      <c r="G732" s="144" t="s">
        <v>98</v>
      </c>
      <c r="H732" s="135" t="s">
        <v>98</v>
      </c>
      <c r="I732" s="146" t="s">
        <v>98</v>
      </c>
      <c r="J732" s="48"/>
      <c r="K732" s="140" t="s">
        <v>96</v>
      </c>
      <c r="L732" s="135" t="s">
        <v>98</v>
      </c>
      <c r="M732" s="150"/>
      <c r="N732" s="49" t="s">
        <v>123</v>
      </c>
      <c r="O732" s="151"/>
      <c r="P732" s="50"/>
      <c r="Q732" s="149"/>
      <c r="R732" s="143">
        <v>265.99</v>
      </c>
      <c r="S732" s="45" t="s">
        <v>98</v>
      </c>
      <c r="T732" s="45" t="s">
        <v>1484</v>
      </c>
      <c r="U732" s="45" t="s">
        <v>2365</v>
      </c>
      <c r="V732" s="177" t="s">
        <v>2370</v>
      </c>
      <c r="W732" s="183">
        <v>0</v>
      </c>
      <c r="X732" s="184"/>
      <c r="Y732" s="179"/>
      <c r="Z732" s="76" t="e">
        <v>#DIV/0!</v>
      </c>
      <c r="AA732" s="76" t="e">
        <v>#DIV/0!</v>
      </c>
      <c r="AB732" s="50" t="e">
        <v>#DIV/0!</v>
      </c>
      <c r="AC732" s="185">
        <f t="shared" si="23"/>
        <v>0</v>
      </c>
      <c r="AD732" s="191"/>
      <c r="AE732" s="187" t="e">
        <v>#N/A</v>
      </c>
      <c r="AF732" s="77"/>
      <c r="AH732" s="99"/>
    </row>
    <row r="733" spans="1:34" ht="38.25" customHeight="1" x14ac:dyDescent="0.15">
      <c r="A733" s="92"/>
      <c r="B733" s="66" t="s">
        <v>1470</v>
      </c>
      <c r="C733" s="43">
        <v>728</v>
      </c>
      <c r="D733" s="137" t="s">
        <v>1485</v>
      </c>
      <c r="E733" s="45" t="s">
        <v>107</v>
      </c>
      <c r="F733" s="46" t="s">
        <v>1486</v>
      </c>
      <c r="G733" s="144" t="s">
        <v>105</v>
      </c>
      <c r="H733" s="135">
        <v>2003</v>
      </c>
      <c r="I733" s="146">
        <v>2003</v>
      </c>
      <c r="J733" s="48">
        <v>688.98</v>
      </c>
      <c r="K733" s="140" t="s">
        <v>96</v>
      </c>
      <c r="L733" s="135">
        <v>2</v>
      </c>
      <c r="M733" s="145"/>
      <c r="N733" s="49" t="s">
        <v>123</v>
      </c>
      <c r="O733" s="142"/>
      <c r="P733" s="50">
        <v>655.54297657406596</v>
      </c>
      <c r="Q733" s="149"/>
      <c r="R733" s="143">
        <v>600</v>
      </c>
      <c r="S733" s="45"/>
      <c r="T733" s="45" t="s">
        <v>98</v>
      </c>
      <c r="U733" s="45" t="s">
        <v>1661</v>
      </c>
      <c r="V733" s="177" t="s">
        <v>2371</v>
      </c>
      <c r="W733" s="183">
        <v>451656</v>
      </c>
      <c r="X733" s="184">
        <f t="shared" si="22"/>
        <v>655.54297657406596</v>
      </c>
      <c r="Y733" s="179">
        <v>657.83767308194717</v>
      </c>
      <c r="Z733" s="76">
        <v>651.7925048622601</v>
      </c>
      <c r="AA733" s="76">
        <v>655.63731893523754</v>
      </c>
      <c r="AB733" s="50">
        <v>660.44587651310633</v>
      </c>
      <c r="AC733" s="185">
        <f t="shared" si="23"/>
        <v>-2.2946965078812127</v>
      </c>
      <c r="AD733" s="191"/>
      <c r="AE733" s="187" t="e">
        <v>#N/A</v>
      </c>
      <c r="AF733" s="77"/>
      <c r="AH733" s="99"/>
    </row>
    <row r="734" spans="1:34" ht="38.25" customHeight="1" x14ac:dyDescent="0.15">
      <c r="A734" s="92"/>
      <c r="B734" s="66" t="s">
        <v>1470</v>
      </c>
      <c r="C734" s="43">
        <v>729</v>
      </c>
      <c r="D734" s="137" t="s">
        <v>1487</v>
      </c>
      <c r="E734" s="45" t="s">
        <v>107</v>
      </c>
      <c r="F734" s="46" t="s">
        <v>1488</v>
      </c>
      <c r="G734" s="144" t="s">
        <v>105</v>
      </c>
      <c r="H734" s="135">
        <v>2004</v>
      </c>
      <c r="I734" s="146">
        <v>2004</v>
      </c>
      <c r="J734" s="48">
        <v>194.4</v>
      </c>
      <c r="K734" s="140" t="s">
        <v>96</v>
      </c>
      <c r="L734" s="135">
        <v>1</v>
      </c>
      <c r="M734" s="145"/>
      <c r="N734" s="49" t="s">
        <v>123</v>
      </c>
      <c r="O734" s="142"/>
      <c r="P734" s="50">
        <v>6545.4372427983535</v>
      </c>
      <c r="Q734" s="149"/>
      <c r="R734" s="143">
        <v>1074</v>
      </c>
      <c r="S734" s="45"/>
      <c r="T734" s="45" t="s">
        <v>98</v>
      </c>
      <c r="U734" s="45" t="s">
        <v>1661</v>
      </c>
      <c r="V734" s="177" t="s">
        <v>2372</v>
      </c>
      <c r="W734" s="183">
        <v>1272433</v>
      </c>
      <c r="X734" s="184">
        <f t="shared" si="22"/>
        <v>6545.4372427983535</v>
      </c>
      <c r="Y734" s="179">
        <v>3033.2355967078188</v>
      </c>
      <c r="Z734" s="76">
        <v>3041.820987654321</v>
      </c>
      <c r="AA734" s="76">
        <v>3020.8641975308642</v>
      </c>
      <c r="AB734" s="50">
        <v>3020.9825102880659</v>
      </c>
      <c r="AC734" s="185">
        <f t="shared" si="23"/>
        <v>3512.2016460905347</v>
      </c>
      <c r="AD734" s="191"/>
      <c r="AE734" s="187" t="e">
        <v>#N/A</v>
      </c>
      <c r="AF734" s="77"/>
      <c r="AH734" s="99"/>
    </row>
    <row r="735" spans="1:34" ht="38.25" customHeight="1" x14ac:dyDescent="0.15">
      <c r="A735" s="92"/>
      <c r="B735" s="66" t="s">
        <v>1470</v>
      </c>
      <c r="C735" s="43">
        <v>730</v>
      </c>
      <c r="D735" s="137" t="s">
        <v>1489</v>
      </c>
      <c r="E735" s="45" t="s">
        <v>100</v>
      </c>
      <c r="F735" s="46" t="s">
        <v>1108</v>
      </c>
      <c r="G735" s="144" t="s">
        <v>172</v>
      </c>
      <c r="H735" s="135">
        <v>1966</v>
      </c>
      <c r="I735" s="146">
        <v>1966</v>
      </c>
      <c r="J735" s="48">
        <v>21.28</v>
      </c>
      <c r="K735" s="140" t="s">
        <v>96</v>
      </c>
      <c r="L735" s="135">
        <v>1</v>
      </c>
      <c r="M735" s="145"/>
      <c r="N735" s="49" t="s">
        <v>123</v>
      </c>
      <c r="O735" s="142"/>
      <c r="P735" s="50">
        <v>11807.001879699248</v>
      </c>
      <c r="Q735" s="149"/>
      <c r="R735" s="143">
        <v>1792</v>
      </c>
      <c r="S735" s="45"/>
      <c r="T735" s="45" t="s">
        <v>98</v>
      </c>
      <c r="U735" s="45" t="s">
        <v>2093</v>
      </c>
      <c r="V735" s="177" t="s">
        <v>2373</v>
      </c>
      <c r="W735" s="183">
        <v>251253</v>
      </c>
      <c r="X735" s="184">
        <f t="shared" si="22"/>
        <v>11807.001879699248</v>
      </c>
      <c r="Y735" s="179">
        <v>3337.6409774436088</v>
      </c>
      <c r="Z735" s="76">
        <v>4505.9680451127815</v>
      </c>
      <c r="AA735" s="76">
        <v>783.74060150375931</v>
      </c>
      <c r="AB735" s="50">
        <v>866.58834586466162</v>
      </c>
      <c r="AC735" s="185">
        <f t="shared" si="23"/>
        <v>8469.3609022556393</v>
      </c>
      <c r="AD735" s="191"/>
      <c r="AE735" s="187" t="e">
        <v>#N/A</v>
      </c>
      <c r="AF735" s="77"/>
      <c r="AH735" s="99"/>
    </row>
    <row r="736" spans="1:34" ht="38.25" customHeight="1" x14ac:dyDescent="0.15">
      <c r="A736" s="92"/>
      <c r="B736" s="66" t="s">
        <v>1470</v>
      </c>
      <c r="C736" s="43">
        <v>731</v>
      </c>
      <c r="D736" s="137" t="s">
        <v>1490</v>
      </c>
      <c r="E736" s="45" t="s">
        <v>137</v>
      </c>
      <c r="F736" s="46" t="s">
        <v>1491</v>
      </c>
      <c r="G736" s="144" t="s">
        <v>95</v>
      </c>
      <c r="H736" s="135">
        <v>1978</v>
      </c>
      <c r="I736" s="146">
        <v>1978</v>
      </c>
      <c r="J736" s="48">
        <v>197.44</v>
      </c>
      <c r="K736" s="140" t="s">
        <v>96</v>
      </c>
      <c r="L736" s="135">
        <v>1</v>
      </c>
      <c r="M736" s="145"/>
      <c r="N736" s="49" t="s">
        <v>123</v>
      </c>
      <c r="O736" s="142"/>
      <c r="P736" s="50">
        <v>7324.5036466774718</v>
      </c>
      <c r="Q736" s="149"/>
      <c r="R736" s="143">
        <v>696</v>
      </c>
      <c r="S736" s="45"/>
      <c r="T736" s="45" t="s">
        <v>98</v>
      </c>
      <c r="U736" s="45" t="s">
        <v>986</v>
      </c>
      <c r="V736" s="177" t="s">
        <v>2374</v>
      </c>
      <c r="W736" s="183">
        <v>1446150</v>
      </c>
      <c r="X736" s="184">
        <f t="shared" si="22"/>
        <v>7324.5036466774718</v>
      </c>
      <c r="Y736" s="179">
        <v>6747.6448541329009</v>
      </c>
      <c r="Z736" s="76">
        <v>7915.9846029173423</v>
      </c>
      <c r="AA736" s="76">
        <v>4193.7702593192871</v>
      </c>
      <c r="AB736" s="50">
        <v>4276.5751620745541</v>
      </c>
      <c r="AC736" s="185">
        <f t="shared" si="23"/>
        <v>576.85879254457086</v>
      </c>
      <c r="AD736" s="191"/>
      <c r="AE736" s="187" t="e">
        <v>#N/A</v>
      </c>
      <c r="AF736" s="77"/>
      <c r="AH736" s="99"/>
    </row>
    <row r="737" spans="1:34" ht="38.25" customHeight="1" x14ac:dyDescent="0.15">
      <c r="A737" s="92"/>
      <c r="B737" s="66" t="s">
        <v>1470</v>
      </c>
      <c r="C737" s="43">
        <v>732</v>
      </c>
      <c r="D737" s="137" t="s">
        <v>1492</v>
      </c>
      <c r="E737" s="45" t="s">
        <v>125</v>
      </c>
      <c r="F737" s="46" t="s">
        <v>1493</v>
      </c>
      <c r="G737" s="144" t="s">
        <v>510</v>
      </c>
      <c r="H737" s="135">
        <v>1959</v>
      </c>
      <c r="I737" s="146">
        <v>1959</v>
      </c>
      <c r="J737" s="48">
        <v>19.78</v>
      </c>
      <c r="K737" s="140" t="s">
        <v>96</v>
      </c>
      <c r="L737" s="135">
        <v>1</v>
      </c>
      <c r="M737" s="145"/>
      <c r="N737" s="49" t="s">
        <v>123</v>
      </c>
      <c r="O737" s="142"/>
      <c r="P737" s="50">
        <v>4407.8867542972694</v>
      </c>
      <c r="Q737" s="149"/>
      <c r="R737" s="143">
        <v>716.06</v>
      </c>
      <c r="S737" s="45"/>
      <c r="T737" s="45" t="s">
        <v>98</v>
      </c>
      <c r="U737" s="45" t="s">
        <v>2107</v>
      </c>
      <c r="V737" s="177" t="s">
        <v>2375</v>
      </c>
      <c r="W737" s="183">
        <v>87188</v>
      </c>
      <c r="X737" s="184">
        <f t="shared" si="22"/>
        <v>4407.8867542972694</v>
      </c>
      <c r="Y737" s="179">
        <v>3924.9241658240644</v>
      </c>
      <c r="Z737" s="76">
        <v>5093.3265925176947</v>
      </c>
      <c r="AA737" s="76">
        <v>1371.0819009100101</v>
      </c>
      <c r="AB737" s="50">
        <v>866.53185035389276</v>
      </c>
      <c r="AC737" s="185">
        <f t="shared" si="23"/>
        <v>482.96258847320496</v>
      </c>
      <c r="AD737" s="191"/>
      <c r="AE737" s="187" t="e">
        <v>#N/A</v>
      </c>
      <c r="AF737" s="77"/>
      <c r="AH737" s="99"/>
    </row>
    <row r="738" spans="1:34" ht="38.25" customHeight="1" x14ac:dyDescent="0.15">
      <c r="A738" s="92"/>
      <c r="B738" s="66" t="s">
        <v>1470</v>
      </c>
      <c r="C738" s="43">
        <v>733</v>
      </c>
      <c r="D738" s="137" t="s">
        <v>1494</v>
      </c>
      <c r="E738" s="45" t="s">
        <v>137</v>
      </c>
      <c r="F738" s="46" t="s">
        <v>1495</v>
      </c>
      <c r="G738" s="144" t="s">
        <v>105</v>
      </c>
      <c r="H738" s="135">
        <v>1995</v>
      </c>
      <c r="I738" s="146">
        <v>1995</v>
      </c>
      <c r="J738" s="48">
        <v>63</v>
      </c>
      <c r="K738" s="140" t="s">
        <v>96</v>
      </c>
      <c r="L738" s="135">
        <v>1</v>
      </c>
      <c r="M738" s="145"/>
      <c r="N738" s="49" t="s">
        <v>123</v>
      </c>
      <c r="O738" s="142"/>
      <c r="P738" s="50">
        <v>4784.8571428571431</v>
      </c>
      <c r="Q738" s="149"/>
      <c r="R738" s="143">
        <v>429.75</v>
      </c>
      <c r="S738" s="45"/>
      <c r="T738" s="45" t="s">
        <v>98</v>
      </c>
      <c r="U738" s="45" t="s">
        <v>986</v>
      </c>
      <c r="V738" s="177" t="s">
        <v>2376</v>
      </c>
      <c r="W738" s="183">
        <v>301446</v>
      </c>
      <c r="X738" s="184">
        <f t="shared" si="22"/>
        <v>4784.8571428571431</v>
      </c>
      <c r="Y738" s="179">
        <v>4638.6825396825398</v>
      </c>
      <c r="Z738" s="76">
        <v>4748.0952380952385</v>
      </c>
      <c r="AA738" s="76">
        <v>4798.5238095238092</v>
      </c>
      <c r="AB738" s="50">
        <v>4796.7142857142853</v>
      </c>
      <c r="AC738" s="185">
        <f t="shared" si="23"/>
        <v>146.17460317460336</v>
      </c>
      <c r="AD738" s="191"/>
      <c r="AE738" s="187" t="e">
        <v>#N/A</v>
      </c>
      <c r="AF738" s="77"/>
      <c r="AH738" s="99"/>
    </row>
    <row r="739" spans="1:34" ht="38.25" customHeight="1" x14ac:dyDescent="0.15">
      <c r="A739" s="92"/>
      <c r="B739" s="66" t="s">
        <v>1470</v>
      </c>
      <c r="C739" s="43">
        <v>734</v>
      </c>
      <c r="D739" s="137" t="s">
        <v>1496</v>
      </c>
      <c r="E739" s="45" t="s">
        <v>160</v>
      </c>
      <c r="F739" s="46" t="s">
        <v>624</v>
      </c>
      <c r="G739" s="144" t="s">
        <v>95</v>
      </c>
      <c r="H739" s="135">
        <v>1980</v>
      </c>
      <c r="I739" s="146">
        <v>1980</v>
      </c>
      <c r="J739" s="48">
        <v>460.3</v>
      </c>
      <c r="K739" s="140" t="s">
        <v>96</v>
      </c>
      <c r="L739" s="135">
        <v>2</v>
      </c>
      <c r="M739" s="145"/>
      <c r="N739" s="49" t="s">
        <v>123</v>
      </c>
      <c r="O739" s="142"/>
      <c r="P739" s="50">
        <v>400609.32435368234</v>
      </c>
      <c r="Q739" s="149"/>
      <c r="R739" s="143">
        <v>5068.6900000000005</v>
      </c>
      <c r="S739" s="45"/>
      <c r="T739" s="45" t="s">
        <v>1497</v>
      </c>
      <c r="U739" s="45" t="s">
        <v>2378</v>
      </c>
      <c r="V739" s="177" t="s">
        <v>2377</v>
      </c>
      <c r="W739" s="183">
        <v>184400472</v>
      </c>
      <c r="X739" s="184">
        <f t="shared" si="22"/>
        <v>400609.32435368234</v>
      </c>
      <c r="Y739" s="179">
        <v>253943.03280469257</v>
      </c>
      <c r="Z739" s="76">
        <v>168732.69389528569</v>
      </c>
      <c r="AA739" s="76">
        <v>190249.73061047142</v>
      </c>
      <c r="AB739" s="50">
        <v>169938.23810558332</v>
      </c>
      <c r="AC739" s="185">
        <f t="shared" si="23"/>
        <v>146666.29154898977</v>
      </c>
      <c r="AD739" s="191"/>
      <c r="AE739" s="187" t="e">
        <v>#N/A</v>
      </c>
      <c r="AF739" s="77"/>
      <c r="AH739" s="99"/>
    </row>
    <row r="740" spans="1:34" ht="38.25" customHeight="1" x14ac:dyDescent="0.15">
      <c r="A740" s="92"/>
      <c r="B740" s="66" t="s">
        <v>1470</v>
      </c>
      <c r="C740" s="43">
        <v>735</v>
      </c>
      <c r="D740" s="137" t="s">
        <v>1498</v>
      </c>
      <c r="E740" s="45" t="s">
        <v>107</v>
      </c>
      <c r="F740" s="46" t="s">
        <v>1499</v>
      </c>
      <c r="G740" s="144" t="s">
        <v>105</v>
      </c>
      <c r="H740" s="135">
        <v>1998</v>
      </c>
      <c r="I740" s="146">
        <v>1994</v>
      </c>
      <c r="J740" s="48">
        <v>619.46</v>
      </c>
      <c r="K740" s="140" t="s">
        <v>96</v>
      </c>
      <c r="L740" s="135">
        <v>2</v>
      </c>
      <c r="M740" s="145"/>
      <c r="N740" s="49" t="s">
        <v>123</v>
      </c>
      <c r="O740" s="142"/>
      <c r="P740" s="50">
        <v>29201.582023052335</v>
      </c>
      <c r="Q740" s="149"/>
      <c r="R740" s="143">
        <v>2677.68</v>
      </c>
      <c r="S740" s="45"/>
      <c r="T740" s="45" t="s">
        <v>98</v>
      </c>
      <c r="U740" s="45" t="s">
        <v>1498</v>
      </c>
      <c r="V740" s="177" t="s">
        <v>2379</v>
      </c>
      <c r="W740" s="183">
        <v>18089212</v>
      </c>
      <c r="X740" s="184">
        <f t="shared" si="22"/>
        <v>29201.582023052335</v>
      </c>
      <c r="Y740" s="179">
        <v>26486.147612436638</v>
      </c>
      <c r="Z740" s="76">
        <v>25336.819165079261</v>
      </c>
      <c r="AA740" s="76">
        <v>75694.700222774671</v>
      </c>
      <c r="AB740" s="50">
        <v>27883.948923255739</v>
      </c>
      <c r="AC740" s="185">
        <f t="shared" si="23"/>
        <v>2715.4344106156968</v>
      </c>
      <c r="AD740" s="191"/>
      <c r="AE740" s="187" t="e">
        <v>#N/A</v>
      </c>
      <c r="AF740" s="77"/>
      <c r="AH740" s="99"/>
    </row>
    <row r="741" spans="1:34" ht="38.25" customHeight="1" x14ac:dyDescent="0.15">
      <c r="A741" s="92"/>
      <c r="B741" s="66" t="s">
        <v>1470</v>
      </c>
      <c r="C741" s="43">
        <v>736</v>
      </c>
      <c r="D741" s="137" t="s">
        <v>1500</v>
      </c>
      <c r="E741" s="45" t="s">
        <v>107</v>
      </c>
      <c r="F741" s="46" t="s">
        <v>1501</v>
      </c>
      <c r="G741" s="144" t="s">
        <v>105</v>
      </c>
      <c r="H741" s="135">
        <v>2000</v>
      </c>
      <c r="I741" s="146">
        <v>2000</v>
      </c>
      <c r="J741" s="48">
        <v>12.34</v>
      </c>
      <c r="K741" s="140" t="s">
        <v>96</v>
      </c>
      <c r="L741" s="135">
        <v>1</v>
      </c>
      <c r="M741" s="145"/>
      <c r="N741" s="49" t="s">
        <v>123</v>
      </c>
      <c r="O741" s="142"/>
      <c r="P741" s="50">
        <v>221978.5380510136</v>
      </c>
      <c r="Q741" s="149"/>
      <c r="R741" s="143">
        <v>2197.98</v>
      </c>
      <c r="S741" s="45"/>
      <c r="T741" s="45" t="s">
        <v>98</v>
      </c>
      <c r="U741" s="45" t="s">
        <v>2559</v>
      </c>
      <c r="V741" s="177" t="s">
        <v>2380</v>
      </c>
      <c r="W741" s="183">
        <v>2739215.1595495078</v>
      </c>
      <c r="X741" s="184">
        <f t="shared" si="22"/>
        <v>221978.5380510136</v>
      </c>
      <c r="Y741" s="179">
        <v>1856957.2563919057</v>
      </c>
      <c r="Z741" s="76">
        <v>210035.31955154557</v>
      </c>
      <c r="AA741" s="76">
        <v>228657.10892003283</v>
      </c>
      <c r="AB741" s="50">
        <v>1503253.9364114064</v>
      </c>
      <c r="AC741" s="185">
        <f t="shared" si="23"/>
        <v>-1634978.7183408921</v>
      </c>
      <c r="AD741" s="191"/>
      <c r="AE741" s="187" t="e">
        <v>#N/A</v>
      </c>
      <c r="AF741" s="77"/>
      <c r="AH741" s="99"/>
    </row>
    <row r="742" spans="1:34" ht="38.25" customHeight="1" x14ac:dyDescent="0.15">
      <c r="A742" s="92"/>
      <c r="B742" s="66" t="s">
        <v>1470</v>
      </c>
      <c r="C742" s="43">
        <v>737</v>
      </c>
      <c r="D742" s="137" t="s">
        <v>1502</v>
      </c>
      <c r="E742" s="45" t="s">
        <v>107</v>
      </c>
      <c r="F742" s="46" t="s">
        <v>1503</v>
      </c>
      <c r="G742" s="144" t="s">
        <v>105</v>
      </c>
      <c r="H742" s="135" t="s">
        <v>3093</v>
      </c>
      <c r="I742" s="146">
        <v>2000</v>
      </c>
      <c r="J742" s="48">
        <v>2096.4</v>
      </c>
      <c r="K742" s="140" t="s">
        <v>96</v>
      </c>
      <c r="L742" s="135">
        <v>3</v>
      </c>
      <c r="M742" s="145"/>
      <c r="N742" s="49" t="s">
        <v>97</v>
      </c>
      <c r="O742" s="142"/>
      <c r="P742" s="50">
        <v>28309.468384317024</v>
      </c>
      <c r="Q742" s="149"/>
      <c r="R742" s="143">
        <v>1151.27</v>
      </c>
      <c r="S742" s="45"/>
      <c r="T742" s="45" t="s">
        <v>98</v>
      </c>
      <c r="U742" s="45" t="s">
        <v>2559</v>
      </c>
      <c r="V742" s="177" t="s">
        <v>2382</v>
      </c>
      <c r="W742" s="183">
        <v>59347969.520882212</v>
      </c>
      <c r="X742" s="184">
        <f t="shared" si="22"/>
        <v>28309.468384317024</v>
      </c>
      <c r="Y742" s="179">
        <v>30730.59501681101</v>
      </c>
      <c r="Z742" s="76">
        <v>30188.693819692777</v>
      </c>
      <c r="AA742" s="76">
        <v>30501.085689923981</v>
      </c>
      <c r="AB742" s="50">
        <v>19835.972758063675</v>
      </c>
      <c r="AC742" s="185">
        <f t="shared" si="23"/>
        <v>-2421.1266324939861</v>
      </c>
      <c r="AD742" s="191"/>
      <c r="AE742" s="187" t="e">
        <v>#N/A</v>
      </c>
      <c r="AF742" s="77"/>
      <c r="AH742" s="99"/>
    </row>
    <row r="743" spans="1:34" ht="38.25" customHeight="1" x14ac:dyDescent="0.15">
      <c r="A743" s="92"/>
      <c r="B743" s="66" t="s">
        <v>1470</v>
      </c>
      <c r="C743" s="43">
        <v>738</v>
      </c>
      <c r="D743" s="137" t="s">
        <v>1504</v>
      </c>
      <c r="E743" s="45" t="s">
        <v>107</v>
      </c>
      <c r="F743" s="46" t="s">
        <v>1475</v>
      </c>
      <c r="G743" s="144" t="s">
        <v>1464</v>
      </c>
      <c r="H743" s="135">
        <v>2017</v>
      </c>
      <c r="I743" s="146">
        <v>2017</v>
      </c>
      <c r="J743" s="48">
        <v>12.15</v>
      </c>
      <c r="K743" s="140" t="s">
        <v>96</v>
      </c>
      <c r="L743" s="135">
        <v>1</v>
      </c>
      <c r="M743" s="145"/>
      <c r="N743" s="49" t="s">
        <v>123</v>
      </c>
      <c r="O743" s="142"/>
      <c r="P743" s="50">
        <v>545117.63947064022</v>
      </c>
      <c r="Q743" s="149"/>
      <c r="R743" s="143"/>
      <c r="S743" s="45" t="s">
        <v>98</v>
      </c>
      <c r="T743" s="45" t="s">
        <v>1505</v>
      </c>
      <c r="U743" s="45" t="s">
        <v>2559</v>
      </c>
      <c r="V743" s="177" t="s">
        <v>2383</v>
      </c>
      <c r="W743" s="183">
        <v>6623179.3195682783</v>
      </c>
      <c r="X743" s="184">
        <f t="shared" si="22"/>
        <v>545117.63947064022</v>
      </c>
      <c r="Y743" s="179">
        <v>541924.44961985818</v>
      </c>
      <c r="Z743" s="76">
        <v>541015.09737695358</v>
      </c>
      <c r="AA743" s="76">
        <v>542953.68193993042</v>
      </c>
      <c r="AB743" s="50">
        <v>847121.57487066288</v>
      </c>
      <c r="AC743" s="185">
        <f t="shared" si="23"/>
        <v>3193.1898507820442</v>
      </c>
      <c r="AD743" s="191"/>
      <c r="AE743" s="187" t="e">
        <v>#N/A</v>
      </c>
      <c r="AF743" s="77"/>
      <c r="AH743" s="99"/>
    </row>
    <row r="744" spans="1:34" ht="38.25" customHeight="1" x14ac:dyDescent="0.15">
      <c r="A744" s="92"/>
      <c r="B744" s="66" t="s">
        <v>1470</v>
      </c>
      <c r="C744" s="43">
        <v>739</v>
      </c>
      <c r="D744" s="137" t="s">
        <v>1506</v>
      </c>
      <c r="E744" s="45" t="s">
        <v>107</v>
      </c>
      <c r="F744" s="46" t="s">
        <v>1507</v>
      </c>
      <c r="G744" s="144" t="s">
        <v>98</v>
      </c>
      <c r="H744" s="135" t="s">
        <v>98</v>
      </c>
      <c r="I744" s="146" t="s">
        <v>98</v>
      </c>
      <c r="J744" s="48"/>
      <c r="K744" s="140" t="s">
        <v>96</v>
      </c>
      <c r="L744" s="135" t="s">
        <v>98</v>
      </c>
      <c r="M744" s="150"/>
      <c r="N744" s="49" t="s">
        <v>123</v>
      </c>
      <c r="O744" s="151"/>
      <c r="P744" s="50"/>
      <c r="Q744" s="149"/>
      <c r="R744" s="143">
        <v>452</v>
      </c>
      <c r="S744" s="45" t="s">
        <v>98</v>
      </c>
      <c r="T744" s="45" t="s">
        <v>98</v>
      </c>
      <c r="U744" s="45" t="s">
        <v>2381</v>
      </c>
      <c r="V744" s="177" t="s">
        <v>2384</v>
      </c>
      <c r="W744" s="183">
        <v>29244</v>
      </c>
      <c r="X744" s="184"/>
      <c r="Y744" s="179"/>
      <c r="Z744" s="76" t="e">
        <v>#DIV/0!</v>
      </c>
      <c r="AA744" s="76" t="e">
        <v>#DIV/0!</v>
      </c>
      <c r="AB744" s="50" t="e">
        <v>#N/A</v>
      </c>
      <c r="AC744" s="185">
        <f t="shared" si="23"/>
        <v>0</v>
      </c>
      <c r="AD744" s="191"/>
      <c r="AE744" s="187" t="e">
        <v>#N/A</v>
      </c>
      <c r="AF744" s="77"/>
      <c r="AG744" s="81" t="s">
        <v>2444</v>
      </c>
      <c r="AH744" s="99"/>
    </row>
    <row r="745" spans="1:34" ht="38.25" customHeight="1" x14ac:dyDescent="0.15">
      <c r="A745" s="92"/>
      <c r="B745" s="66" t="s">
        <v>1470</v>
      </c>
      <c r="C745" s="43">
        <v>740</v>
      </c>
      <c r="D745" s="137" t="s">
        <v>1508</v>
      </c>
      <c r="E745" s="45" t="s">
        <v>156</v>
      </c>
      <c r="F745" s="46" t="s">
        <v>1480</v>
      </c>
      <c r="G745" s="144" t="s">
        <v>98</v>
      </c>
      <c r="H745" s="135"/>
      <c r="I745" s="146" t="s">
        <v>98</v>
      </c>
      <c r="J745" s="48"/>
      <c r="K745" s="140" t="s">
        <v>96</v>
      </c>
      <c r="L745" s="135" t="s">
        <v>98</v>
      </c>
      <c r="M745" s="150"/>
      <c r="N745" s="49" t="s">
        <v>123</v>
      </c>
      <c r="O745" s="151"/>
      <c r="P745" s="50"/>
      <c r="Q745" s="149"/>
      <c r="R745" s="143">
        <v>1188.6199999999999</v>
      </c>
      <c r="S745" s="45" t="s">
        <v>98</v>
      </c>
      <c r="T745" s="45" t="s">
        <v>98</v>
      </c>
      <c r="U745" s="45" t="s">
        <v>2381</v>
      </c>
      <c r="V745" s="177" t="s">
        <v>2385</v>
      </c>
      <c r="W745" s="183">
        <v>2804368</v>
      </c>
      <c r="X745" s="184"/>
      <c r="Y745" s="179"/>
      <c r="Z745" s="76" t="e">
        <v>#DIV/0!</v>
      </c>
      <c r="AA745" s="76" t="e">
        <v>#DIV/0!</v>
      </c>
      <c r="AB745" s="50" t="e">
        <v>#DIV/0!</v>
      </c>
      <c r="AC745" s="185">
        <f t="shared" si="23"/>
        <v>0</v>
      </c>
      <c r="AD745" s="191"/>
      <c r="AE745" s="187" t="e">
        <v>#N/A</v>
      </c>
      <c r="AF745" s="77"/>
      <c r="AG745" s="81" t="s">
        <v>2444</v>
      </c>
      <c r="AH745" s="99"/>
    </row>
    <row r="746" spans="1:34" ht="38.25" customHeight="1" x14ac:dyDescent="0.15">
      <c r="A746" s="92"/>
      <c r="B746" s="66" t="s">
        <v>1470</v>
      </c>
      <c r="C746" s="43">
        <v>741</v>
      </c>
      <c r="D746" s="137" t="s">
        <v>1509</v>
      </c>
      <c r="E746" s="45" t="s">
        <v>156</v>
      </c>
      <c r="F746" s="46" t="s">
        <v>1431</v>
      </c>
      <c r="G746" s="144" t="s">
        <v>98</v>
      </c>
      <c r="H746" s="135" t="s">
        <v>98</v>
      </c>
      <c r="I746" s="146" t="s">
        <v>98</v>
      </c>
      <c r="J746" s="48"/>
      <c r="K746" s="140" t="s">
        <v>96</v>
      </c>
      <c r="L746" s="135" t="s">
        <v>98</v>
      </c>
      <c r="M746" s="150"/>
      <c r="N746" s="49" t="s">
        <v>123</v>
      </c>
      <c r="O746" s="151"/>
      <c r="P746" s="50"/>
      <c r="Q746" s="149"/>
      <c r="R746" s="143">
        <v>280</v>
      </c>
      <c r="S746" s="45" t="s">
        <v>98</v>
      </c>
      <c r="T746" s="148"/>
      <c r="U746" s="45" t="s">
        <v>2381</v>
      </c>
      <c r="V746" s="177" t="s">
        <v>2386</v>
      </c>
      <c r="W746" s="183">
        <v>28038</v>
      </c>
      <c r="X746" s="184"/>
      <c r="Y746" s="179"/>
      <c r="Z746" s="76" t="e">
        <v>#DIV/0!</v>
      </c>
      <c r="AA746" s="76" t="e">
        <v>#DIV/0!</v>
      </c>
      <c r="AB746" s="50" t="e">
        <v>#DIV/0!</v>
      </c>
      <c r="AC746" s="185">
        <f t="shared" si="23"/>
        <v>0</v>
      </c>
      <c r="AD746" s="191"/>
      <c r="AE746" s="187" t="e">
        <v>#N/A</v>
      </c>
      <c r="AF746" s="77"/>
      <c r="AG746" s="81" t="s">
        <v>2444</v>
      </c>
      <c r="AH746" s="99"/>
    </row>
    <row r="747" spans="1:34" ht="38.25" customHeight="1" x14ac:dyDescent="0.15">
      <c r="A747" s="92"/>
      <c r="B747" s="66" t="s">
        <v>1470</v>
      </c>
      <c r="C747" s="43">
        <v>742</v>
      </c>
      <c r="D747" s="137" t="s">
        <v>1510</v>
      </c>
      <c r="E747" s="45" t="s">
        <v>103</v>
      </c>
      <c r="F747" s="46" t="s">
        <v>1511</v>
      </c>
      <c r="G747" s="144" t="s">
        <v>98</v>
      </c>
      <c r="H747" s="135" t="s">
        <v>98</v>
      </c>
      <c r="I747" s="146" t="s">
        <v>98</v>
      </c>
      <c r="J747" s="48"/>
      <c r="K747" s="140" t="s">
        <v>96</v>
      </c>
      <c r="L747" s="135" t="s">
        <v>98</v>
      </c>
      <c r="M747" s="150"/>
      <c r="N747" s="49" t="s">
        <v>123</v>
      </c>
      <c r="O747" s="151"/>
      <c r="P747" s="50"/>
      <c r="Q747" s="149"/>
      <c r="R747" s="143">
        <v>0</v>
      </c>
      <c r="S747" s="45" t="s">
        <v>98</v>
      </c>
      <c r="T747" s="45" t="s">
        <v>98</v>
      </c>
      <c r="U747" s="45" t="s">
        <v>2381</v>
      </c>
      <c r="V747" s="177" t="s">
        <v>2387</v>
      </c>
      <c r="W747" s="183">
        <v>50591</v>
      </c>
      <c r="X747" s="184"/>
      <c r="Y747" s="179"/>
      <c r="Z747" s="76" t="e">
        <v>#DIV/0!</v>
      </c>
      <c r="AA747" s="76" t="e">
        <v>#DIV/0!</v>
      </c>
      <c r="AB747" s="50" t="e">
        <v>#DIV/0!</v>
      </c>
      <c r="AC747" s="185">
        <f t="shared" si="23"/>
        <v>0</v>
      </c>
      <c r="AD747" s="191"/>
      <c r="AE747" s="187" t="e">
        <v>#N/A</v>
      </c>
      <c r="AF747" s="77"/>
      <c r="AG747" s="81" t="s">
        <v>2444</v>
      </c>
      <c r="AH747" s="99"/>
    </row>
    <row r="748" spans="1:34" ht="38.25" customHeight="1" x14ac:dyDescent="0.15">
      <c r="A748" s="92"/>
      <c r="B748" s="66" t="s">
        <v>1470</v>
      </c>
      <c r="C748" s="43">
        <v>743</v>
      </c>
      <c r="D748" s="137" t="s">
        <v>1512</v>
      </c>
      <c r="E748" s="45" t="s">
        <v>200</v>
      </c>
      <c r="F748" s="46" t="s">
        <v>1513</v>
      </c>
      <c r="G748" s="144" t="s">
        <v>98</v>
      </c>
      <c r="H748" s="135" t="s">
        <v>98</v>
      </c>
      <c r="I748" s="146" t="s">
        <v>98</v>
      </c>
      <c r="J748" s="48"/>
      <c r="K748" s="140" t="s">
        <v>96</v>
      </c>
      <c r="L748" s="135" t="s">
        <v>98</v>
      </c>
      <c r="M748" s="150"/>
      <c r="N748" s="49" t="s">
        <v>123</v>
      </c>
      <c r="O748" s="151"/>
      <c r="P748" s="50"/>
      <c r="Q748" s="149"/>
      <c r="R748" s="143"/>
      <c r="S748" s="45" t="s">
        <v>98</v>
      </c>
      <c r="T748" s="45" t="s">
        <v>484</v>
      </c>
      <c r="U748" s="45" t="s">
        <v>2381</v>
      </c>
      <c r="V748" s="177" t="s">
        <v>2388</v>
      </c>
      <c r="W748" s="183">
        <v>523</v>
      </c>
      <c r="X748" s="184"/>
      <c r="Y748" s="179"/>
      <c r="Z748" s="76" t="e">
        <v>#DIV/0!</v>
      </c>
      <c r="AA748" s="76" t="e">
        <v>#DIV/0!</v>
      </c>
      <c r="AB748" s="50" t="e">
        <v>#DIV/0!</v>
      </c>
      <c r="AC748" s="185">
        <f t="shared" si="23"/>
        <v>0</v>
      </c>
      <c r="AD748" s="191"/>
      <c r="AE748" s="187" t="e">
        <v>#N/A</v>
      </c>
      <c r="AF748" s="77"/>
      <c r="AG748" s="81" t="s">
        <v>2444</v>
      </c>
      <c r="AH748" s="99"/>
    </row>
    <row r="749" spans="1:34" ht="38.25" customHeight="1" x14ac:dyDescent="0.15">
      <c r="A749" s="92"/>
      <c r="B749" s="66" t="s">
        <v>1470</v>
      </c>
      <c r="C749" s="43">
        <v>744</v>
      </c>
      <c r="D749" s="137" t="s">
        <v>1514</v>
      </c>
      <c r="E749" s="45" t="s">
        <v>160</v>
      </c>
      <c r="F749" s="46" t="s">
        <v>1483</v>
      </c>
      <c r="G749" s="144" t="s">
        <v>98</v>
      </c>
      <c r="H749" s="135" t="s">
        <v>98</v>
      </c>
      <c r="I749" s="146" t="s">
        <v>98</v>
      </c>
      <c r="J749" s="48"/>
      <c r="K749" s="140" t="s">
        <v>96</v>
      </c>
      <c r="L749" s="135" t="s">
        <v>98</v>
      </c>
      <c r="M749" s="150"/>
      <c r="N749" s="49" t="s">
        <v>123</v>
      </c>
      <c r="O749" s="151"/>
      <c r="P749" s="50"/>
      <c r="Q749" s="149"/>
      <c r="R749" s="143">
        <v>0</v>
      </c>
      <c r="S749" s="45" t="s">
        <v>98</v>
      </c>
      <c r="T749" s="45" t="s">
        <v>98</v>
      </c>
      <c r="U749" s="45" t="s">
        <v>2381</v>
      </c>
      <c r="V749" s="177" t="s">
        <v>2389</v>
      </c>
      <c r="W749" s="183">
        <v>37093</v>
      </c>
      <c r="X749" s="184"/>
      <c r="Y749" s="179"/>
      <c r="Z749" s="76" t="e">
        <v>#DIV/0!</v>
      </c>
      <c r="AA749" s="76" t="e">
        <v>#DIV/0!</v>
      </c>
      <c r="AB749" s="50" t="e">
        <v>#DIV/0!</v>
      </c>
      <c r="AC749" s="185">
        <f t="shared" si="23"/>
        <v>0</v>
      </c>
      <c r="AD749" s="191"/>
      <c r="AE749" s="187" t="e">
        <v>#N/A</v>
      </c>
      <c r="AF749" s="77"/>
      <c r="AG749" s="81" t="s">
        <v>2444</v>
      </c>
      <c r="AH749" s="99"/>
    </row>
    <row r="750" spans="1:34" ht="38.25" customHeight="1" x14ac:dyDescent="0.15">
      <c r="A750" s="92"/>
      <c r="B750" s="66" t="s">
        <v>1470</v>
      </c>
      <c r="C750" s="43">
        <v>745</v>
      </c>
      <c r="D750" s="137" t="s">
        <v>1515</v>
      </c>
      <c r="E750" s="45" t="s">
        <v>160</v>
      </c>
      <c r="F750" s="46" t="s">
        <v>1516</v>
      </c>
      <c r="G750" s="144" t="s">
        <v>98</v>
      </c>
      <c r="H750" s="135" t="s">
        <v>98</v>
      </c>
      <c r="I750" s="146" t="s">
        <v>98</v>
      </c>
      <c r="J750" s="48"/>
      <c r="K750" s="140" t="s">
        <v>96</v>
      </c>
      <c r="L750" s="135" t="s">
        <v>98</v>
      </c>
      <c r="M750" s="150"/>
      <c r="N750" s="49" t="s">
        <v>123</v>
      </c>
      <c r="O750" s="151"/>
      <c r="P750" s="50"/>
      <c r="Q750" s="149"/>
      <c r="R750" s="143">
        <v>0</v>
      </c>
      <c r="S750" s="45" t="s">
        <v>98</v>
      </c>
      <c r="T750" s="45" t="s">
        <v>98</v>
      </c>
      <c r="U750" s="45" t="s">
        <v>2381</v>
      </c>
      <c r="V750" s="177" t="s">
        <v>2390</v>
      </c>
      <c r="W750" s="183">
        <v>8516</v>
      </c>
      <c r="X750" s="184"/>
      <c r="Y750" s="179"/>
      <c r="Z750" s="76" t="e">
        <v>#DIV/0!</v>
      </c>
      <c r="AA750" s="76" t="e">
        <v>#DIV/0!</v>
      </c>
      <c r="AB750" s="50" t="e">
        <v>#DIV/0!</v>
      </c>
      <c r="AC750" s="185">
        <f t="shared" si="23"/>
        <v>0</v>
      </c>
      <c r="AD750" s="191"/>
      <c r="AE750" s="187" t="e">
        <v>#N/A</v>
      </c>
      <c r="AF750" s="77"/>
      <c r="AG750" s="81" t="s">
        <v>2444</v>
      </c>
      <c r="AH750" s="99"/>
    </row>
    <row r="751" spans="1:34" ht="38.25" customHeight="1" x14ac:dyDescent="0.15">
      <c r="A751" s="92"/>
      <c r="B751" s="66" t="s">
        <v>1470</v>
      </c>
      <c r="C751" s="43">
        <v>746</v>
      </c>
      <c r="D751" s="137" t="s">
        <v>1517</v>
      </c>
      <c r="E751" s="45" t="s">
        <v>160</v>
      </c>
      <c r="F751" s="46" t="s">
        <v>1518</v>
      </c>
      <c r="G751" s="144" t="s">
        <v>95</v>
      </c>
      <c r="H751" s="135">
        <v>1997</v>
      </c>
      <c r="I751" s="146">
        <v>1997</v>
      </c>
      <c r="J751" s="48">
        <v>15.18</v>
      </c>
      <c r="K751" s="140" t="s">
        <v>96</v>
      </c>
      <c r="L751" s="135">
        <v>1</v>
      </c>
      <c r="M751" s="145"/>
      <c r="N751" s="49" t="s">
        <v>123</v>
      </c>
      <c r="O751" s="142"/>
      <c r="P751" s="50">
        <v>5339.3939393939399</v>
      </c>
      <c r="Q751" s="149"/>
      <c r="R751" s="143">
        <v>0</v>
      </c>
      <c r="S751" s="45"/>
      <c r="T751" s="45" t="s">
        <v>98</v>
      </c>
      <c r="U751" s="45" t="s">
        <v>2559</v>
      </c>
      <c r="V751" s="177" t="s">
        <v>2391</v>
      </c>
      <c r="W751" s="183">
        <v>81052</v>
      </c>
      <c r="X751" s="184">
        <f t="shared" si="22"/>
        <v>5339.3939393939399</v>
      </c>
      <c r="Y751" s="179">
        <v>5140.316205533597</v>
      </c>
      <c r="Z751" s="76">
        <v>5140.316205533597</v>
      </c>
      <c r="AA751" s="76">
        <v>6734.519104084322</v>
      </c>
      <c r="AB751" s="50">
        <v>5140.184453227932</v>
      </c>
      <c r="AC751" s="185">
        <f t="shared" si="23"/>
        <v>199.07773386034296</v>
      </c>
      <c r="AD751" s="191"/>
      <c r="AE751" s="187" t="e">
        <v>#N/A</v>
      </c>
      <c r="AF751" s="77"/>
      <c r="AH751" s="99"/>
    </row>
    <row r="752" spans="1:34" ht="38.25" customHeight="1" x14ac:dyDescent="0.15">
      <c r="A752" s="92"/>
      <c r="B752" s="66" t="s">
        <v>1470</v>
      </c>
      <c r="C752" s="43">
        <v>747</v>
      </c>
      <c r="D752" s="137" t="s">
        <v>1519</v>
      </c>
      <c r="E752" s="45" t="s">
        <v>195</v>
      </c>
      <c r="F752" s="46" t="s">
        <v>1520</v>
      </c>
      <c r="G752" s="144" t="s">
        <v>98</v>
      </c>
      <c r="H752" s="135" t="s">
        <v>98</v>
      </c>
      <c r="I752" s="146" t="s">
        <v>98</v>
      </c>
      <c r="J752" s="48"/>
      <c r="K752" s="140" t="s">
        <v>96</v>
      </c>
      <c r="L752" s="135" t="s">
        <v>98</v>
      </c>
      <c r="M752" s="150"/>
      <c r="N752" s="49" t="s">
        <v>123</v>
      </c>
      <c r="O752" s="151"/>
      <c r="P752" s="50"/>
      <c r="Q752" s="149"/>
      <c r="R752" s="143">
        <v>0</v>
      </c>
      <c r="S752" s="45" t="s">
        <v>98</v>
      </c>
      <c r="T752" s="45" t="s">
        <v>98</v>
      </c>
      <c r="U752" s="45" t="s">
        <v>2381</v>
      </c>
      <c r="V752" s="177" t="s">
        <v>2392</v>
      </c>
      <c r="W752" s="183">
        <v>81626</v>
      </c>
      <c r="X752" s="184"/>
      <c r="Y752" s="179"/>
      <c r="Z752" s="76" t="e">
        <v>#DIV/0!</v>
      </c>
      <c r="AA752" s="76" t="e">
        <v>#DIV/0!</v>
      </c>
      <c r="AB752" s="50" t="e">
        <v>#DIV/0!</v>
      </c>
      <c r="AC752" s="185">
        <f t="shared" si="23"/>
        <v>0</v>
      </c>
      <c r="AD752" s="191"/>
      <c r="AE752" s="187" t="e">
        <v>#N/A</v>
      </c>
      <c r="AF752" s="77"/>
      <c r="AG752" s="81" t="s">
        <v>2444</v>
      </c>
      <c r="AH752" s="99"/>
    </row>
    <row r="753" spans="1:34" ht="38.25" customHeight="1" x14ac:dyDescent="0.15">
      <c r="A753" s="92"/>
      <c r="B753" s="66" t="s">
        <v>1470</v>
      </c>
      <c r="C753" s="43">
        <v>748</v>
      </c>
      <c r="D753" s="137" t="s">
        <v>1521</v>
      </c>
      <c r="E753" s="45" t="s">
        <v>195</v>
      </c>
      <c r="F753" s="46" t="s">
        <v>1522</v>
      </c>
      <c r="G753" s="144" t="s">
        <v>98</v>
      </c>
      <c r="H753" s="135" t="s">
        <v>98</v>
      </c>
      <c r="I753" s="146" t="s">
        <v>98</v>
      </c>
      <c r="J753" s="48"/>
      <c r="K753" s="140" t="s">
        <v>96</v>
      </c>
      <c r="L753" s="135" t="s">
        <v>98</v>
      </c>
      <c r="M753" s="150"/>
      <c r="N753" s="49" t="s">
        <v>123</v>
      </c>
      <c r="O753" s="151"/>
      <c r="P753" s="50"/>
      <c r="Q753" s="149"/>
      <c r="R753" s="143">
        <v>1180</v>
      </c>
      <c r="S753" s="45" t="s">
        <v>98</v>
      </c>
      <c r="T753" s="45" t="s">
        <v>98</v>
      </c>
      <c r="U753" s="45" t="s">
        <v>2381</v>
      </c>
      <c r="V753" s="177" t="s">
        <v>2393</v>
      </c>
      <c r="W753" s="183">
        <v>15349</v>
      </c>
      <c r="X753" s="184"/>
      <c r="Y753" s="179"/>
      <c r="Z753" s="76" t="e">
        <v>#DIV/0!</v>
      </c>
      <c r="AA753" s="76" t="e">
        <v>#DIV/0!</v>
      </c>
      <c r="AB753" s="50" t="e">
        <v>#DIV/0!</v>
      </c>
      <c r="AC753" s="185">
        <f t="shared" si="23"/>
        <v>0</v>
      </c>
      <c r="AD753" s="191"/>
      <c r="AE753" s="187" t="e">
        <v>#N/A</v>
      </c>
      <c r="AF753" s="77"/>
      <c r="AG753" s="81" t="s">
        <v>2444</v>
      </c>
      <c r="AH753" s="99"/>
    </row>
    <row r="754" spans="1:34" s="51" customFormat="1" ht="38.25" customHeight="1" x14ac:dyDescent="0.15">
      <c r="A754" s="92"/>
      <c r="B754" s="66" t="s">
        <v>1523</v>
      </c>
      <c r="C754" s="43">
        <v>749</v>
      </c>
      <c r="D754" s="137" t="s">
        <v>2930</v>
      </c>
      <c r="E754" s="45" t="s">
        <v>1524</v>
      </c>
      <c r="F754" s="46" t="s">
        <v>2931</v>
      </c>
      <c r="G754" s="46" t="s">
        <v>98</v>
      </c>
      <c r="H754" s="47" t="s">
        <v>98</v>
      </c>
      <c r="I754" s="139" t="s">
        <v>98</v>
      </c>
      <c r="J754" s="48"/>
      <c r="K754" s="140" t="s">
        <v>96</v>
      </c>
      <c r="L754" s="47" t="s">
        <v>98</v>
      </c>
      <c r="M754" s="150"/>
      <c r="N754" s="142" t="s">
        <v>123</v>
      </c>
      <c r="O754" s="151"/>
      <c r="P754" s="50"/>
      <c r="Q754" s="154"/>
      <c r="R754" s="143"/>
      <c r="S754" s="45"/>
      <c r="T754" s="45" t="s">
        <v>2929</v>
      </c>
      <c r="U754" s="45" t="s">
        <v>2381</v>
      </c>
      <c r="V754" s="177" t="s">
        <v>2394</v>
      </c>
      <c r="W754" s="183">
        <v>2827440</v>
      </c>
      <c r="X754" s="184"/>
      <c r="Y754" s="179"/>
      <c r="Z754" s="76" t="e">
        <v>#DIV/0!</v>
      </c>
      <c r="AA754" s="76" t="e">
        <v>#DIV/0!</v>
      </c>
      <c r="AB754" s="50" t="e">
        <v>#DIV/0!</v>
      </c>
      <c r="AC754" s="185">
        <f t="shared" si="23"/>
        <v>0</v>
      </c>
      <c r="AD754" s="191"/>
      <c r="AE754" s="187" t="e">
        <v>#N/A</v>
      </c>
      <c r="AF754" s="77"/>
      <c r="AG754" s="81" t="s">
        <v>2444</v>
      </c>
      <c r="AH754" s="99"/>
    </row>
    <row r="755" spans="1:34" ht="38.25" customHeight="1" x14ac:dyDescent="0.15">
      <c r="A755" s="92"/>
      <c r="B755" s="66" t="s">
        <v>1470</v>
      </c>
      <c r="C755" s="43">
        <v>750</v>
      </c>
      <c r="D755" s="137" t="s">
        <v>1525</v>
      </c>
      <c r="E755" s="45" t="s">
        <v>107</v>
      </c>
      <c r="F755" s="46" t="s">
        <v>1526</v>
      </c>
      <c r="G755" s="144" t="s">
        <v>179</v>
      </c>
      <c r="H755" s="135">
        <v>1998</v>
      </c>
      <c r="I755" s="146">
        <v>1998</v>
      </c>
      <c r="J755" s="48">
        <v>13958.92</v>
      </c>
      <c r="K755" s="140" t="s">
        <v>96</v>
      </c>
      <c r="L755" s="135">
        <v>6</v>
      </c>
      <c r="M755" s="145"/>
      <c r="N755" s="49" t="s">
        <v>97</v>
      </c>
      <c r="O755" s="142"/>
      <c r="P755" s="50">
        <v>8890.6914001942841</v>
      </c>
      <c r="Q755" s="149"/>
      <c r="R755" s="143">
        <v>5333.47</v>
      </c>
      <c r="S755" s="45"/>
      <c r="T755" s="45" t="s">
        <v>98</v>
      </c>
      <c r="U755" s="45" t="s">
        <v>2369</v>
      </c>
      <c r="V755" s="177" t="s">
        <v>2395</v>
      </c>
      <c r="W755" s="183">
        <v>124104450</v>
      </c>
      <c r="X755" s="184">
        <f t="shared" si="22"/>
        <v>8890.6914001942841</v>
      </c>
      <c r="Y755" s="179">
        <v>8343.7899923489786</v>
      </c>
      <c r="Z755" s="76">
        <v>6532.8608516991289</v>
      </c>
      <c r="AA755" s="76">
        <v>9229.1125674479117</v>
      </c>
      <c r="AB755" s="50">
        <v>9245.5289520965798</v>
      </c>
      <c r="AC755" s="185">
        <f t="shared" si="23"/>
        <v>546.90140784530558</v>
      </c>
      <c r="AD755" s="191"/>
      <c r="AE755" s="187" t="e">
        <v>#N/A</v>
      </c>
      <c r="AF755" s="77"/>
      <c r="AH755" s="99"/>
    </row>
    <row r="756" spans="1:34" ht="38.25" customHeight="1" x14ac:dyDescent="0.15">
      <c r="A756" s="92"/>
      <c r="B756" s="66" t="s">
        <v>1470</v>
      </c>
      <c r="C756" s="43">
        <v>751</v>
      </c>
      <c r="D756" s="137" t="s">
        <v>1527</v>
      </c>
      <c r="E756" s="45" t="s">
        <v>195</v>
      </c>
      <c r="F756" s="46" t="s">
        <v>1528</v>
      </c>
      <c r="G756" s="144" t="s">
        <v>95</v>
      </c>
      <c r="H756" s="135">
        <v>1990</v>
      </c>
      <c r="I756" s="146">
        <v>1990</v>
      </c>
      <c r="J756" s="48">
        <v>3196.6</v>
      </c>
      <c r="K756" s="140" t="s">
        <v>96</v>
      </c>
      <c r="L756" s="135">
        <v>2</v>
      </c>
      <c r="M756" s="145"/>
      <c r="N756" s="49" t="s">
        <v>123</v>
      </c>
      <c r="O756" s="142"/>
      <c r="P756" s="50">
        <v>76881.849465056628</v>
      </c>
      <c r="Q756" s="149"/>
      <c r="R756" s="143">
        <v>47249</v>
      </c>
      <c r="S756" s="45"/>
      <c r="T756" s="45" t="s">
        <v>98</v>
      </c>
      <c r="U756" s="45" t="s">
        <v>2560</v>
      </c>
      <c r="V756" s="177" t="s">
        <v>2396</v>
      </c>
      <c r="W756" s="183">
        <v>245760520</v>
      </c>
      <c r="X756" s="184">
        <f t="shared" si="22"/>
        <v>76881.849465056628</v>
      </c>
      <c r="Y756" s="179">
        <v>61170.150159544515</v>
      </c>
      <c r="Z756" s="76">
        <v>55539.104048051056</v>
      </c>
      <c r="AA756" s="76">
        <v>57789.825752361889</v>
      </c>
      <c r="AB756" s="50">
        <v>57594.025839954957</v>
      </c>
      <c r="AC756" s="185">
        <f t="shared" si="23"/>
        <v>15711.699305512113</v>
      </c>
      <c r="AD756" s="191"/>
      <c r="AE756" s="187" t="e">
        <v>#N/A</v>
      </c>
      <c r="AF756" s="77"/>
      <c r="AH756" s="99"/>
    </row>
    <row r="757" spans="1:34" ht="38.25" customHeight="1" x14ac:dyDescent="0.15">
      <c r="A757" s="92"/>
      <c r="B757" s="66" t="s">
        <v>1470</v>
      </c>
      <c r="C757" s="43">
        <v>752</v>
      </c>
      <c r="D757" s="137" t="s">
        <v>1529</v>
      </c>
      <c r="E757" s="45" t="s">
        <v>195</v>
      </c>
      <c r="F757" s="46" t="s">
        <v>1530</v>
      </c>
      <c r="G757" s="144" t="s">
        <v>95</v>
      </c>
      <c r="H757" s="135">
        <v>1970</v>
      </c>
      <c r="I757" s="146">
        <v>1970</v>
      </c>
      <c r="J757" s="48">
        <v>1054.01</v>
      </c>
      <c r="K757" s="140" t="s">
        <v>96</v>
      </c>
      <c r="L757" s="135">
        <v>1</v>
      </c>
      <c r="M757" s="145"/>
      <c r="N757" s="49" t="s">
        <v>123</v>
      </c>
      <c r="O757" s="142"/>
      <c r="P757" s="50">
        <v>98289.983965996522</v>
      </c>
      <c r="Q757" s="149"/>
      <c r="R757" s="143">
        <v>984692</v>
      </c>
      <c r="S757" s="45"/>
      <c r="T757" s="45" t="s">
        <v>1531</v>
      </c>
      <c r="U757" s="45" t="s">
        <v>2560</v>
      </c>
      <c r="V757" s="177" t="s">
        <v>2397</v>
      </c>
      <c r="W757" s="183">
        <v>103598626</v>
      </c>
      <c r="X757" s="184">
        <f t="shared" si="22"/>
        <v>98289.983965996522</v>
      </c>
      <c r="Y757" s="179">
        <v>90788.793275206117</v>
      </c>
      <c r="Z757" s="76">
        <v>64686.204115710476</v>
      </c>
      <c r="AA757" s="76">
        <v>69462.888397643284</v>
      </c>
      <c r="AB757" s="50">
        <v>50764.932264820207</v>
      </c>
      <c r="AC757" s="185">
        <f t="shared" si="23"/>
        <v>7501.1906907904049</v>
      </c>
      <c r="AD757" s="191"/>
      <c r="AE757" s="187" t="e">
        <v>#N/A</v>
      </c>
      <c r="AF757" s="77" t="s">
        <v>2972</v>
      </c>
      <c r="AH757" s="99"/>
    </row>
    <row r="758" spans="1:34" ht="38.25" customHeight="1" x14ac:dyDescent="0.15">
      <c r="A758" s="92"/>
      <c r="B758" s="66" t="s">
        <v>1470</v>
      </c>
      <c r="C758" s="43">
        <v>753</v>
      </c>
      <c r="D758" s="137" t="s">
        <v>1532</v>
      </c>
      <c r="E758" s="45" t="s">
        <v>1533</v>
      </c>
      <c r="F758" s="46" t="s">
        <v>1534</v>
      </c>
      <c r="G758" s="144" t="s">
        <v>98</v>
      </c>
      <c r="H758" s="135" t="s">
        <v>98</v>
      </c>
      <c r="I758" s="146" t="s">
        <v>98</v>
      </c>
      <c r="J758" s="48"/>
      <c r="K758" s="140" t="s">
        <v>96</v>
      </c>
      <c r="L758" s="135" t="s">
        <v>98</v>
      </c>
      <c r="M758" s="150"/>
      <c r="N758" s="49" t="s">
        <v>123</v>
      </c>
      <c r="O758" s="151"/>
      <c r="P758" s="50"/>
      <c r="Q758" s="149"/>
      <c r="R758" s="143">
        <v>1348</v>
      </c>
      <c r="S758" s="45" t="s">
        <v>98</v>
      </c>
      <c r="T758" s="45" t="s">
        <v>98</v>
      </c>
      <c r="U758" s="45" t="s">
        <v>2560</v>
      </c>
      <c r="V758" s="177" t="s">
        <v>2398</v>
      </c>
      <c r="W758" s="183">
        <v>353980</v>
      </c>
      <c r="X758" s="184"/>
      <c r="Y758" s="179"/>
      <c r="Z758" s="76" t="e">
        <v>#DIV/0!</v>
      </c>
      <c r="AA758" s="76" t="e">
        <v>#DIV/0!</v>
      </c>
      <c r="AB758" s="50" t="e">
        <v>#N/A</v>
      </c>
      <c r="AC758" s="185">
        <f t="shared" si="23"/>
        <v>0</v>
      </c>
      <c r="AD758" s="191"/>
      <c r="AE758" s="187" t="e">
        <v>#N/A</v>
      </c>
      <c r="AF758" s="77"/>
      <c r="AH758" s="99"/>
    </row>
    <row r="759" spans="1:34" ht="38.25" customHeight="1" x14ac:dyDescent="0.15">
      <c r="A759" s="92"/>
      <c r="B759" s="66" t="s">
        <v>1470</v>
      </c>
      <c r="C759" s="43">
        <v>754</v>
      </c>
      <c r="D759" s="137" t="s">
        <v>1535</v>
      </c>
      <c r="E759" s="45" t="s">
        <v>107</v>
      </c>
      <c r="F759" s="46" t="s">
        <v>1536</v>
      </c>
      <c r="G759" s="144" t="s">
        <v>172</v>
      </c>
      <c r="H759" s="135">
        <v>2000</v>
      </c>
      <c r="I759" s="146">
        <v>2000</v>
      </c>
      <c r="J759" s="48">
        <v>4337.37</v>
      </c>
      <c r="K759" s="140" t="s">
        <v>173</v>
      </c>
      <c r="L759" s="145" t="s">
        <v>1574</v>
      </c>
      <c r="M759" s="145" t="s">
        <v>943</v>
      </c>
      <c r="N759" s="49" t="s">
        <v>123</v>
      </c>
      <c r="O759" s="142"/>
      <c r="P759" s="50">
        <v>90693.159449159284</v>
      </c>
      <c r="Q759" s="149"/>
      <c r="R759" s="143">
        <v>435.57</v>
      </c>
      <c r="S759" s="45"/>
      <c r="T759" s="45" t="s">
        <v>98</v>
      </c>
      <c r="U759" s="45" t="s">
        <v>1687</v>
      </c>
      <c r="V759" s="177" t="s">
        <v>2399</v>
      </c>
      <c r="W759" s="183">
        <v>393369789</v>
      </c>
      <c r="X759" s="184">
        <f t="shared" si="22"/>
        <v>90693.159449159284</v>
      </c>
      <c r="Y759" s="179">
        <v>89322.755725243638</v>
      </c>
      <c r="Z759" s="76">
        <v>93564.504526936827</v>
      </c>
      <c r="AA759" s="76">
        <v>90246.20242220517</v>
      </c>
      <c r="AB759" s="50">
        <v>101979.22750422491</v>
      </c>
      <c r="AC759" s="185">
        <f t="shared" si="23"/>
        <v>1370.403723915646</v>
      </c>
      <c r="AD759" s="191"/>
      <c r="AE759" s="187" t="e">
        <v>#N/A</v>
      </c>
      <c r="AF759" s="77"/>
      <c r="AH759" s="99"/>
    </row>
    <row r="760" spans="1:34" ht="38.25" customHeight="1" x14ac:dyDescent="0.15">
      <c r="A760" s="92"/>
      <c r="B760" s="66" t="s">
        <v>1470</v>
      </c>
      <c r="C760" s="43">
        <v>755</v>
      </c>
      <c r="D760" s="137" t="s">
        <v>1537</v>
      </c>
      <c r="E760" s="45" t="s">
        <v>107</v>
      </c>
      <c r="F760" s="46" t="s">
        <v>1538</v>
      </c>
      <c r="G760" s="144" t="s">
        <v>95</v>
      </c>
      <c r="H760" s="135">
        <v>1992</v>
      </c>
      <c r="I760" s="146">
        <v>1992</v>
      </c>
      <c r="J760" s="48">
        <v>7369.5</v>
      </c>
      <c r="K760" s="140" t="s">
        <v>96</v>
      </c>
      <c r="L760" s="135">
        <v>3</v>
      </c>
      <c r="M760" s="145" t="s">
        <v>1635</v>
      </c>
      <c r="N760" s="49" t="s">
        <v>97</v>
      </c>
      <c r="O760" s="142"/>
      <c r="P760" s="50">
        <v>45488.098921229393</v>
      </c>
      <c r="Q760" s="149"/>
      <c r="R760" s="143">
        <v>38419.69</v>
      </c>
      <c r="S760" s="45"/>
      <c r="T760" s="45" t="s">
        <v>98</v>
      </c>
      <c r="U760" s="45" t="s">
        <v>1537</v>
      </c>
      <c r="V760" s="177" t="s">
        <v>2400</v>
      </c>
      <c r="W760" s="183">
        <v>335224545</v>
      </c>
      <c r="X760" s="184">
        <f t="shared" si="22"/>
        <v>45488.098921229393</v>
      </c>
      <c r="Y760" s="179">
        <v>46547.699708257009</v>
      </c>
      <c r="Z760" s="76">
        <v>45324.941990637082</v>
      </c>
      <c r="AA760" s="76">
        <v>43697.027478119278</v>
      </c>
      <c r="AB760" s="50">
        <v>41918.013705136036</v>
      </c>
      <c r="AC760" s="185">
        <f t="shared" si="23"/>
        <v>-1059.6007870276153</v>
      </c>
      <c r="AD760" s="191"/>
      <c r="AE760" s="187" t="e">
        <v>#N/A</v>
      </c>
      <c r="AF760" s="77"/>
      <c r="AH760" s="99"/>
    </row>
    <row r="761" spans="1:34" ht="38.25" customHeight="1" x14ac:dyDescent="0.15">
      <c r="A761" s="92"/>
      <c r="B761" s="66" t="s">
        <v>1470</v>
      </c>
      <c r="C761" s="43">
        <v>756</v>
      </c>
      <c r="D761" s="137" t="s">
        <v>1539</v>
      </c>
      <c r="E761" s="45" t="s">
        <v>156</v>
      </c>
      <c r="F761" s="46" t="s">
        <v>1540</v>
      </c>
      <c r="G761" s="144" t="s">
        <v>172</v>
      </c>
      <c r="H761" s="135">
        <v>1979</v>
      </c>
      <c r="I761" s="146">
        <v>1979</v>
      </c>
      <c r="J761" s="48">
        <v>19.440000000000001</v>
      </c>
      <c r="K761" s="140" t="s">
        <v>96</v>
      </c>
      <c r="L761" s="135">
        <v>1</v>
      </c>
      <c r="M761" s="145"/>
      <c r="N761" s="49" t="s">
        <v>123</v>
      </c>
      <c r="O761" s="142"/>
      <c r="P761" s="50">
        <v>155102.46913580247</v>
      </c>
      <c r="Q761" s="149"/>
      <c r="R761" s="143"/>
      <c r="S761" s="45"/>
      <c r="T761" s="45" t="s">
        <v>1541</v>
      </c>
      <c r="U761" s="45" t="s">
        <v>1498</v>
      </c>
      <c r="V761" s="177" t="s">
        <v>2401</v>
      </c>
      <c r="W761" s="183">
        <v>3015192</v>
      </c>
      <c r="X761" s="184">
        <f t="shared" si="22"/>
        <v>155102.46913580247</v>
      </c>
      <c r="Y761" s="179">
        <v>151544.13580246913</v>
      </c>
      <c r="Z761" s="76">
        <v>126371.6049382716</v>
      </c>
      <c r="AA761" s="76">
        <v>106773.3024691358</v>
      </c>
      <c r="AB761" s="50">
        <v>99249.691358024691</v>
      </c>
      <c r="AC761" s="185">
        <f t="shared" si="23"/>
        <v>3558.333333333343</v>
      </c>
      <c r="AD761" s="191"/>
      <c r="AE761" s="187" t="e">
        <v>#N/A</v>
      </c>
      <c r="AF761" s="77"/>
      <c r="AH761" s="99"/>
    </row>
    <row r="762" spans="1:34" ht="38.25" customHeight="1" x14ac:dyDescent="0.15">
      <c r="A762" s="92"/>
      <c r="B762" s="66" t="s">
        <v>1470</v>
      </c>
      <c r="C762" s="43">
        <v>757</v>
      </c>
      <c r="D762" s="137" t="s">
        <v>1542</v>
      </c>
      <c r="E762" s="45" t="s">
        <v>107</v>
      </c>
      <c r="F762" s="46" t="s">
        <v>658</v>
      </c>
      <c r="G762" s="144" t="s">
        <v>510</v>
      </c>
      <c r="H762" s="135">
        <v>1977</v>
      </c>
      <c r="I762" s="146">
        <v>1977</v>
      </c>
      <c r="J762" s="48">
        <v>20.350000000000001</v>
      </c>
      <c r="K762" s="140" t="s">
        <v>96</v>
      </c>
      <c r="L762" s="135">
        <v>1</v>
      </c>
      <c r="M762" s="145"/>
      <c r="N762" s="49" t="s">
        <v>123</v>
      </c>
      <c r="O762" s="142"/>
      <c r="P762" s="50">
        <v>154501.08108108107</v>
      </c>
      <c r="Q762" s="149"/>
      <c r="R762" s="143"/>
      <c r="S762" s="45"/>
      <c r="T762" s="45" t="s">
        <v>1543</v>
      </c>
      <c r="U762" s="45" t="s">
        <v>1498</v>
      </c>
      <c r="V762" s="177" t="s">
        <v>2402</v>
      </c>
      <c r="W762" s="183">
        <v>3144097</v>
      </c>
      <c r="X762" s="184">
        <f t="shared" si="22"/>
        <v>154501.08108108107</v>
      </c>
      <c r="Y762" s="179">
        <v>151808.30466830466</v>
      </c>
      <c r="Z762" s="76">
        <v>126181.42506142505</v>
      </c>
      <c r="AA762" s="76">
        <v>142966.33906633905</v>
      </c>
      <c r="AB762" s="50">
        <v>105900.29484029484</v>
      </c>
      <c r="AC762" s="185">
        <f t="shared" si="23"/>
        <v>2692.7764127764094</v>
      </c>
      <c r="AD762" s="191"/>
      <c r="AE762" s="187" t="e">
        <v>#N/A</v>
      </c>
      <c r="AF762" s="77"/>
      <c r="AH762" s="99"/>
    </row>
    <row r="763" spans="1:34" ht="38.25" customHeight="1" x14ac:dyDescent="0.15">
      <c r="A763" s="92"/>
      <c r="B763" s="66" t="s">
        <v>1470</v>
      </c>
      <c r="C763" s="43">
        <v>758</v>
      </c>
      <c r="D763" s="137" t="s">
        <v>1544</v>
      </c>
      <c r="E763" s="45" t="s">
        <v>200</v>
      </c>
      <c r="F763" s="46" t="s">
        <v>3174</v>
      </c>
      <c r="G763" s="144" t="s">
        <v>510</v>
      </c>
      <c r="H763" s="135">
        <v>1977</v>
      </c>
      <c r="I763" s="146">
        <v>1977</v>
      </c>
      <c r="J763" s="48">
        <v>20.350000000000001</v>
      </c>
      <c r="K763" s="140" t="s">
        <v>96</v>
      </c>
      <c r="L763" s="135">
        <v>1</v>
      </c>
      <c r="M763" s="145"/>
      <c r="N763" s="49" t="s">
        <v>123</v>
      </c>
      <c r="O763" s="142"/>
      <c r="P763" s="50">
        <v>147737.14987714987</v>
      </c>
      <c r="Q763" s="149"/>
      <c r="R763" s="143"/>
      <c r="S763" s="45"/>
      <c r="T763" s="45" t="s">
        <v>931</v>
      </c>
      <c r="U763" s="45" t="s">
        <v>1498</v>
      </c>
      <c r="V763" s="177" t="s">
        <v>2403</v>
      </c>
      <c r="W763" s="183">
        <v>3006451</v>
      </c>
      <c r="X763" s="184">
        <f t="shared" si="22"/>
        <v>147737.14987714987</v>
      </c>
      <c r="Y763" s="179">
        <v>144351.00737100735</v>
      </c>
      <c r="Z763" s="76">
        <v>120282.9484029484</v>
      </c>
      <c r="AA763" s="76">
        <v>101678.23095823095</v>
      </c>
      <c r="AB763" s="50">
        <v>94615.479115479102</v>
      </c>
      <c r="AC763" s="185">
        <f t="shared" si="23"/>
        <v>3386.1425061425252</v>
      </c>
      <c r="AD763" s="191"/>
      <c r="AE763" s="187" t="e">
        <v>#N/A</v>
      </c>
      <c r="AF763" s="77"/>
      <c r="AH763" s="99"/>
    </row>
    <row r="764" spans="1:34" ht="38.25" customHeight="1" x14ac:dyDescent="0.15">
      <c r="A764" s="92"/>
      <c r="B764" s="66" t="s">
        <v>1470</v>
      </c>
      <c r="C764" s="43">
        <v>759</v>
      </c>
      <c r="D764" s="137" t="s">
        <v>1545</v>
      </c>
      <c r="E764" s="45" t="s">
        <v>107</v>
      </c>
      <c r="F764" s="46" t="s">
        <v>1546</v>
      </c>
      <c r="G764" s="144" t="s">
        <v>510</v>
      </c>
      <c r="H764" s="135">
        <v>1977</v>
      </c>
      <c r="I764" s="146">
        <v>1977</v>
      </c>
      <c r="J764" s="48">
        <v>20.350000000000001</v>
      </c>
      <c r="K764" s="140" t="s">
        <v>96</v>
      </c>
      <c r="L764" s="135">
        <v>1</v>
      </c>
      <c r="M764" s="145"/>
      <c r="N764" s="49" t="s">
        <v>123</v>
      </c>
      <c r="O764" s="142"/>
      <c r="P764" s="50">
        <v>155630.66339066339</v>
      </c>
      <c r="Q764" s="149"/>
      <c r="R764" s="143"/>
      <c r="S764" s="45"/>
      <c r="T764" s="45" t="s">
        <v>1547</v>
      </c>
      <c r="U764" s="45" t="s">
        <v>1498</v>
      </c>
      <c r="V764" s="177" t="s">
        <v>2404</v>
      </c>
      <c r="W764" s="183">
        <v>3167084</v>
      </c>
      <c r="X764" s="184">
        <f t="shared" si="22"/>
        <v>155630.66339066339</v>
      </c>
      <c r="Y764" s="179">
        <v>152955.28255528255</v>
      </c>
      <c r="Z764" s="76">
        <v>413255.18427518423</v>
      </c>
      <c r="AA764" s="76">
        <v>163075.08599508597</v>
      </c>
      <c r="AB764" s="50">
        <v>106754.59459459459</v>
      </c>
      <c r="AC764" s="185">
        <f t="shared" si="23"/>
        <v>2675.3808353808417</v>
      </c>
      <c r="AD764" s="191"/>
      <c r="AE764" s="187" t="e">
        <v>#N/A</v>
      </c>
      <c r="AF764" s="77"/>
      <c r="AH764" s="99"/>
    </row>
    <row r="765" spans="1:34" ht="38.25" customHeight="1" x14ac:dyDescent="0.15">
      <c r="A765" s="92"/>
      <c r="B765" s="66" t="s">
        <v>1470</v>
      </c>
      <c r="C765" s="43">
        <v>760</v>
      </c>
      <c r="D765" s="137" t="s">
        <v>1548</v>
      </c>
      <c r="E765" s="45" t="s">
        <v>107</v>
      </c>
      <c r="F765" s="46" t="s">
        <v>3175</v>
      </c>
      <c r="G765" s="144" t="s">
        <v>98</v>
      </c>
      <c r="H765" s="135" t="s">
        <v>98</v>
      </c>
      <c r="I765" s="146" t="s">
        <v>98</v>
      </c>
      <c r="J765" s="48"/>
      <c r="K765" s="140" t="s">
        <v>96</v>
      </c>
      <c r="L765" s="135" t="s">
        <v>98</v>
      </c>
      <c r="M765" s="150"/>
      <c r="N765" s="49" t="s">
        <v>123</v>
      </c>
      <c r="O765" s="151"/>
      <c r="P765" s="50"/>
      <c r="Q765" s="149"/>
      <c r="R765" s="143"/>
      <c r="S765" s="45" t="s">
        <v>98</v>
      </c>
      <c r="T765" s="45" t="s">
        <v>1549</v>
      </c>
      <c r="U765" s="45" t="s">
        <v>1498</v>
      </c>
      <c r="V765" s="177" t="s">
        <v>2405</v>
      </c>
      <c r="W765" s="183">
        <v>3169178</v>
      </c>
      <c r="X765" s="184"/>
      <c r="Y765" s="179"/>
      <c r="Z765" s="76" t="e">
        <v>#DIV/0!</v>
      </c>
      <c r="AA765" s="76" t="e">
        <v>#DIV/0!</v>
      </c>
      <c r="AB765" s="50" t="e">
        <v>#DIV/0!</v>
      </c>
      <c r="AC765" s="185">
        <f t="shared" si="23"/>
        <v>0</v>
      </c>
      <c r="AD765" s="191"/>
      <c r="AE765" s="187" t="e">
        <v>#N/A</v>
      </c>
      <c r="AF765" s="77"/>
      <c r="AH765" s="99"/>
    </row>
    <row r="766" spans="1:34" ht="45" customHeight="1" x14ac:dyDescent="0.15">
      <c r="A766" s="92"/>
      <c r="B766" s="66" t="s">
        <v>1470</v>
      </c>
      <c r="C766" s="43">
        <v>761</v>
      </c>
      <c r="D766" s="137" t="s">
        <v>1550</v>
      </c>
      <c r="E766" s="45" t="s">
        <v>107</v>
      </c>
      <c r="F766" s="46" t="s">
        <v>178</v>
      </c>
      <c r="G766" s="144" t="s">
        <v>179</v>
      </c>
      <c r="H766" s="135">
        <v>1989</v>
      </c>
      <c r="I766" s="146">
        <v>1989</v>
      </c>
      <c r="J766" s="48">
        <v>677.1</v>
      </c>
      <c r="K766" s="140" t="s">
        <v>96</v>
      </c>
      <c r="L766" s="135">
        <v>8</v>
      </c>
      <c r="M766" s="145" t="s">
        <v>943</v>
      </c>
      <c r="N766" s="49" t="s">
        <v>97</v>
      </c>
      <c r="O766" s="142" t="s">
        <v>97</v>
      </c>
      <c r="P766" s="50">
        <v>21118.313970276125</v>
      </c>
      <c r="Q766" s="149"/>
      <c r="R766" s="143"/>
      <c r="S766" s="45" t="s">
        <v>2932</v>
      </c>
      <c r="T766" s="45" t="s">
        <v>185</v>
      </c>
      <c r="U766" s="45" t="s">
        <v>1691</v>
      </c>
      <c r="V766" s="177" t="s">
        <v>2406</v>
      </c>
      <c r="W766" s="183">
        <v>14299210.389273964</v>
      </c>
      <c r="X766" s="184">
        <f t="shared" si="22"/>
        <v>21118.313970276125</v>
      </c>
      <c r="Y766" s="179">
        <v>23374.384384415833</v>
      </c>
      <c r="Z766" s="76">
        <v>23435.503116932938</v>
      </c>
      <c r="AA766" s="76">
        <v>22252.587910105372</v>
      </c>
      <c r="AB766" s="50">
        <v>25977.739786372091</v>
      </c>
      <c r="AC766" s="185">
        <f t="shared" si="23"/>
        <v>-2256.0704141397073</v>
      </c>
      <c r="AD766" s="191"/>
      <c r="AE766" s="187" t="e">
        <v>#N/A</v>
      </c>
      <c r="AF766" s="77" t="s">
        <v>2498</v>
      </c>
      <c r="AH766" s="99"/>
    </row>
    <row r="767" spans="1:34" ht="38.25" customHeight="1" x14ac:dyDescent="0.15">
      <c r="A767" s="92"/>
      <c r="B767" s="66" t="s">
        <v>1470</v>
      </c>
      <c r="C767" s="43">
        <v>762</v>
      </c>
      <c r="D767" s="137" t="s">
        <v>1551</v>
      </c>
      <c r="E767" s="45" t="s">
        <v>141</v>
      </c>
      <c r="F767" s="46" t="s">
        <v>1386</v>
      </c>
      <c r="G767" s="144" t="s">
        <v>95</v>
      </c>
      <c r="H767" s="135">
        <v>1994</v>
      </c>
      <c r="I767" s="146">
        <v>1994</v>
      </c>
      <c r="J767" s="48">
        <v>807.52</v>
      </c>
      <c r="K767" s="140" t="s">
        <v>96</v>
      </c>
      <c r="L767" s="135">
        <v>3</v>
      </c>
      <c r="M767" s="145" t="s">
        <v>943</v>
      </c>
      <c r="N767" s="49" t="s">
        <v>123</v>
      </c>
      <c r="O767" s="142"/>
      <c r="P767" s="50">
        <v>23749.087918797595</v>
      </c>
      <c r="Q767" s="149"/>
      <c r="R767" s="143"/>
      <c r="S767" s="45"/>
      <c r="T767" s="45" t="s">
        <v>1552</v>
      </c>
      <c r="U767" s="45" t="s">
        <v>1691</v>
      </c>
      <c r="V767" s="177" t="s">
        <v>2407</v>
      </c>
      <c r="W767" s="183">
        <v>19177863.476187434</v>
      </c>
      <c r="X767" s="184">
        <f t="shared" si="22"/>
        <v>23749.087918797595</v>
      </c>
      <c r="Y767" s="179">
        <v>22419.832231293785</v>
      </c>
      <c r="Z767" s="76">
        <v>31224.099114913755</v>
      </c>
      <c r="AA767" s="76">
        <v>25824.448272462909</v>
      </c>
      <c r="AB767" s="50">
        <v>28506.280913892435</v>
      </c>
      <c r="AC767" s="185">
        <f t="shared" si="23"/>
        <v>1329.2556875038099</v>
      </c>
      <c r="AD767" s="191"/>
      <c r="AE767" s="187" t="e">
        <v>#N/A</v>
      </c>
      <c r="AF767" s="77"/>
      <c r="AH767" s="99"/>
    </row>
    <row r="768" spans="1:34" ht="38.25" customHeight="1" x14ac:dyDescent="0.15">
      <c r="A768" s="92"/>
      <c r="B768" s="66" t="s">
        <v>1470</v>
      </c>
      <c r="C768" s="43">
        <v>763</v>
      </c>
      <c r="D768" s="137" t="s">
        <v>1553</v>
      </c>
      <c r="E768" s="45" t="s">
        <v>137</v>
      </c>
      <c r="F768" s="46" t="s">
        <v>182</v>
      </c>
      <c r="G768" s="144" t="s">
        <v>179</v>
      </c>
      <c r="H768" s="135">
        <v>1990</v>
      </c>
      <c r="I768" s="146">
        <v>1990</v>
      </c>
      <c r="J768" s="48">
        <v>393.8</v>
      </c>
      <c r="K768" s="140" t="s">
        <v>96</v>
      </c>
      <c r="L768" s="135">
        <v>2</v>
      </c>
      <c r="M768" s="145"/>
      <c r="N768" s="49" t="s">
        <v>97</v>
      </c>
      <c r="O768" s="142" t="s">
        <v>97</v>
      </c>
      <c r="P768" s="50">
        <v>43750.129849006102</v>
      </c>
      <c r="Q768" s="149"/>
      <c r="R768" s="143"/>
      <c r="S768" s="45" t="s">
        <v>2483</v>
      </c>
      <c r="T768" s="45" t="s">
        <v>1554</v>
      </c>
      <c r="U768" s="45" t="s">
        <v>1691</v>
      </c>
      <c r="V768" s="177" t="s">
        <v>2408</v>
      </c>
      <c r="W768" s="183">
        <v>17228801.134538602</v>
      </c>
      <c r="X768" s="184">
        <f t="shared" si="22"/>
        <v>43750.129849006102</v>
      </c>
      <c r="Y768" s="179">
        <v>47287.372803193706</v>
      </c>
      <c r="Z768" s="76">
        <v>55463.075983366049</v>
      </c>
      <c r="AA768" s="76">
        <v>44945.475513175224</v>
      </c>
      <c r="AB768" s="50">
        <v>52822.994989997569</v>
      </c>
      <c r="AC768" s="185">
        <f t="shared" si="23"/>
        <v>-3537.2429541876045</v>
      </c>
      <c r="AD768" s="191"/>
      <c r="AE768" s="187" t="e">
        <v>#N/A</v>
      </c>
      <c r="AF768" s="77"/>
      <c r="AH768" s="99"/>
    </row>
    <row r="769" spans="1:34" ht="38.25" customHeight="1" x14ac:dyDescent="0.15">
      <c r="A769" s="92"/>
      <c r="B769" s="66" t="s">
        <v>1470</v>
      </c>
      <c r="C769" s="43">
        <v>764</v>
      </c>
      <c r="D769" s="137" t="s">
        <v>1555</v>
      </c>
      <c r="E769" s="45" t="s">
        <v>107</v>
      </c>
      <c r="F769" s="46" t="s">
        <v>1556</v>
      </c>
      <c r="G769" s="144" t="s">
        <v>179</v>
      </c>
      <c r="H769" s="135">
        <v>1989</v>
      </c>
      <c r="I769" s="146">
        <v>1989</v>
      </c>
      <c r="J769" s="48">
        <v>7374.92</v>
      </c>
      <c r="K769" s="140" t="s">
        <v>96</v>
      </c>
      <c r="L769" s="135">
        <v>5</v>
      </c>
      <c r="M769" s="145" t="s">
        <v>943</v>
      </c>
      <c r="N769" s="49" t="s">
        <v>97</v>
      </c>
      <c r="O769" s="142"/>
      <c r="P769" s="50">
        <v>27162.710375163391</v>
      </c>
      <c r="Q769" s="149"/>
      <c r="R769" s="143">
        <v>5922.5399999999991</v>
      </c>
      <c r="S769" s="45"/>
      <c r="T769" s="45" t="s">
        <v>98</v>
      </c>
      <c r="U769" s="45" t="s">
        <v>2080</v>
      </c>
      <c r="V769" s="177" t="s">
        <v>2409</v>
      </c>
      <c r="W769" s="183">
        <v>200322816</v>
      </c>
      <c r="X769" s="184">
        <f t="shared" si="22"/>
        <v>27162.710375163391</v>
      </c>
      <c r="Y769" s="179">
        <v>24955.960878219696</v>
      </c>
      <c r="Z769" s="76">
        <v>26192.120456899873</v>
      </c>
      <c r="AA769" s="76">
        <v>23778.463495197237</v>
      </c>
      <c r="AB769" s="50">
        <v>24571.026668763865</v>
      </c>
      <c r="AC769" s="185">
        <f t="shared" si="23"/>
        <v>2206.7494969436957</v>
      </c>
      <c r="AD769" s="191"/>
      <c r="AE769" s="187" t="e">
        <v>#N/A</v>
      </c>
      <c r="AF769" s="77"/>
      <c r="AH769" s="99"/>
    </row>
    <row r="770" spans="1:34" ht="81" customHeight="1" x14ac:dyDescent="0.15">
      <c r="A770" s="92"/>
      <c r="B770" s="66" t="s">
        <v>1470</v>
      </c>
      <c r="C770" s="43">
        <v>765</v>
      </c>
      <c r="D770" s="137" t="s">
        <v>1557</v>
      </c>
      <c r="E770" s="45" t="s">
        <v>107</v>
      </c>
      <c r="F770" s="46" t="s">
        <v>171</v>
      </c>
      <c r="G770" s="144" t="s">
        <v>172</v>
      </c>
      <c r="H770" s="135">
        <v>2000</v>
      </c>
      <c r="I770" s="146">
        <v>2000</v>
      </c>
      <c r="J770" s="48">
        <v>54</v>
      </c>
      <c r="K770" s="140" t="s">
        <v>173</v>
      </c>
      <c r="L770" s="145" t="s">
        <v>1574</v>
      </c>
      <c r="M770" s="141" t="s">
        <v>943</v>
      </c>
      <c r="N770" s="49" t="s">
        <v>123</v>
      </c>
      <c r="O770" s="142" t="s">
        <v>97</v>
      </c>
      <c r="P770" s="50">
        <v>34515.722222222219</v>
      </c>
      <c r="Q770" s="149"/>
      <c r="R770" s="143"/>
      <c r="S770" s="45" t="s">
        <v>3452</v>
      </c>
      <c r="T770" s="45" t="s">
        <v>174</v>
      </c>
      <c r="U770" s="45" t="s">
        <v>3000</v>
      </c>
      <c r="V770" s="177" t="s">
        <v>2410</v>
      </c>
      <c r="W770" s="183">
        <v>1863849</v>
      </c>
      <c r="X770" s="184">
        <f t="shared" si="22"/>
        <v>34515.722222222219</v>
      </c>
      <c r="Y770" s="179">
        <v>32305.666666666668</v>
      </c>
      <c r="Z770" s="76">
        <v>33969.462962962964</v>
      </c>
      <c r="AA770" s="76">
        <v>31256.796296296296</v>
      </c>
      <c r="AB770" s="50">
        <v>29772.685185185186</v>
      </c>
      <c r="AC770" s="185">
        <f t="shared" si="23"/>
        <v>2210.0555555555511</v>
      </c>
      <c r="AD770" s="191"/>
      <c r="AE770" s="187" t="e">
        <v>#N/A</v>
      </c>
      <c r="AF770" s="77" t="s">
        <v>2550</v>
      </c>
      <c r="AH770" s="99"/>
    </row>
    <row r="771" spans="1:34" ht="37.5" customHeight="1" x14ac:dyDescent="0.15">
      <c r="A771" s="92"/>
      <c r="B771" s="66" t="s">
        <v>1470</v>
      </c>
      <c r="C771" s="43">
        <v>766</v>
      </c>
      <c r="D771" s="137" t="s">
        <v>1558</v>
      </c>
      <c r="E771" s="45" t="s">
        <v>141</v>
      </c>
      <c r="F771" s="46" t="s">
        <v>1559</v>
      </c>
      <c r="G771" s="144" t="s">
        <v>95</v>
      </c>
      <c r="H771" s="135">
        <v>1979</v>
      </c>
      <c r="I771" s="146">
        <v>1979</v>
      </c>
      <c r="J771" s="48">
        <v>622.01</v>
      </c>
      <c r="K771" s="140" t="s">
        <v>96</v>
      </c>
      <c r="L771" s="135">
        <v>3</v>
      </c>
      <c r="M771" s="145"/>
      <c r="N771" s="49" t="s">
        <v>123</v>
      </c>
      <c r="O771" s="142"/>
      <c r="P771" s="50">
        <v>202034.90297583639</v>
      </c>
      <c r="Q771" s="149"/>
      <c r="R771" s="143">
        <v>0</v>
      </c>
      <c r="S771" s="45"/>
      <c r="T771" s="45" t="s">
        <v>98</v>
      </c>
      <c r="U771" s="45" t="s">
        <v>2412</v>
      </c>
      <c r="V771" s="177" t="s">
        <v>2411</v>
      </c>
      <c r="W771" s="183">
        <v>125667730</v>
      </c>
      <c r="X771" s="184">
        <f t="shared" si="22"/>
        <v>202034.90297583639</v>
      </c>
      <c r="Y771" s="179">
        <v>158191.30560601919</v>
      </c>
      <c r="Z771" s="76">
        <v>273558.4861979711</v>
      </c>
      <c r="AA771" s="76">
        <v>198746.82561373612</v>
      </c>
      <c r="AB771" s="50">
        <v>252019.82122473916</v>
      </c>
      <c r="AC771" s="185">
        <f t="shared" si="23"/>
        <v>43843.597369817202</v>
      </c>
      <c r="AD771" s="191"/>
      <c r="AE771" s="187" t="e">
        <v>#N/A</v>
      </c>
      <c r="AF771" s="77"/>
      <c r="AH771" s="99"/>
    </row>
    <row r="772" spans="1:34" ht="37.5" customHeight="1" x14ac:dyDescent="0.15">
      <c r="A772" s="92"/>
      <c r="B772" s="66" t="s">
        <v>1470</v>
      </c>
      <c r="C772" s="43">
        <v>767</v>
      </c>
      <c r="D772" s="137" t="s">
        <v>1560</v>
      </c>
      <c r="E772" s="45" t="s">
        <v>100</v>
      </c>
      <c r="F772" s="46" t="s">
        <v>2925</v>
      </c>
      <c r="G772" s="144" t="s">
        <v>95</v>
      </c>
      <c r="H772" s="135">
        <v>1996</v>
      </c>
      <c r="I772" s="146">
        <v>1996</v>
      </c>
      <c r="J772" s="48">
        <v>3136.4500000000003</v>
      </c>
      <c r="K772" s="140" t="s">
        <v>96</v>
      </c>
      <c r="L772" s="135">
        <v>1</v>
      </c>
      <c r="M772" s="145"/>
      <c r="N772" s="49" t="s">
        <v>97</v>
      </c>
      <c r="O772" s="142" t="s">
        <v>97</v>
      </c>
      <c r="P772" s="50">
        <v>19247.780452422325</v>
      </c>
      <c r="Q772" s="149"/>
      <c r="R772" s="143">
        <v>51523.21</v>
      </c>
      <c r="S772" s="45"/>
      <c r="T772" s="45" t="s">
        <v>98</v>
      </c>
      <c r="U772" s="45" t="s">
        <v>1890</v>
      </c>
      <c r="V772" s="177" t="s">
        <v>2413</v>
      </c>
      <c r="W772" s="183">
        <v>60369701</v>
      </c>
      <c r="X772" s="184">
        <f t="shared" si="22"/>
        <v>19247.780452422325</v>
      </c>
      <c r="Y772" s="179">
        <v>23274.394936951008</v>
      </c>
      <c r="Z772" s="76">
        <v>17210.362671172821</v>
      </c>
      <c r="AA772" s="76">
        <v>17346.128903696852</v>
      </c>
      <c r="AB772" s="50">
        <v>19234.005324491063</v>
      </c>
      <c r="AC772" s="185">
        <f t="shared" si="23"/>
        <v>-4026.6144845286835</v>
      </c>
      <c r="AD772" s="191"/>
      <c r="AE772" s="187" t="e">
        <v>#N/A</v>
      </c>
      <c r="AF772" s="77"/>
      <c r="AH772" s="99"/>
    </row>
    <row r="773" spans="1:34" ht="37.5" customHeight="1" x14ac:dyDescent="0.15">
      <c r="A773" s="92"/>
      <c r="B773" s="66" t="s">
        <v>1470</v>
      </c>
      <c r="C773" s="43">
        <v>768</v>
      </c>
      <c r="D773" s="137" t="s">
        <v>1561</v>
      </c>
      <c r="E773" s="45" t="s">
        <v>100</v>
      </c>
      <c r="F773" s="46" t="s">
        <v>1562</v>
      </c>
      <c r="G773" s="144" t="s">
        <v>105</v>
      </c>
      <c r="H773" s="135">
        <v>1993</v>
      </c>
      <c r="I773" s="146">
        <v>1993</v>
      </c>
      <c r="J773" s="48">
        <v>213.02</v>
      </c>
      <c r="K773" s="140" t="s">
        <v>96</v>
      </c>
      <c r="L773" s="135">
        <v>1</v>
      </c>
      <c r="M773" s="145"/>
      <c r="N773" s="49" t="s">
        <v>123</v>
      </c>
      <c r="O773" s="142"/>
      <c r="P773" s="50">
        <v>17229.757769223546</v>
      </c>
      <c r="Q773" s="90">
        <v>0.20891364902506965</v>
      </c>
      <c r="R773" s="143"/>
      <c r="S773" s="45"/>
      <c r="T773" s="45" t="s">
        <v>294</v>
      </c>
      <c r="U773" s="45" t="s">
        <v>1890</v>
      </c>
      <c r="V773" s="177" t="s">
        <v>2414</v>
      </c>
      <c r="W773" s="183">
        <v>3670283</v>
      </c>
      <c r="X773" s="184">
        <f t="shared" si="22"/>
        <v>17229.757769223546</v>
      </c>
      <c r="Y773" s="179">
        <v>13994.394892498356</v>
      </c>
      <c r="Z773" s="76">
        <v>12965.087785184489</v>
      </c>
      <c r="AA773" s="76">
        <v>7188.2311520045059</v>
      </c>
      <c r="AB773" s="50">
        <v>26986.705473664442</v>
      </c>
      <c r="AC773" s="185">
        <f t="shared" si="23"/>
        <v>3235.3628767251903</v>
      </c>
      <c r="AD773" s="191">
        <v>0.20891364902506965</v>
      </c>
      <c r="AE773" s="187">
        <v>0.21126760563380281</v>
      </c>
      <c r="AF773" s="77"/>
      <c r="AH773" s="99"/>
    </row>
    <row r="774" spans="1:34" ht="37.5" customHeight="1" x14ac:dyDescent="0.15">
      <c r="A774" s="92"/>
      <c r="B774" s="66" t="s">
        <v>1470</v>
      </c>
      <c r="C774" s="43">
        <v>769</v>
      </c>
      <c r="D774" s="137" t="s">
        <v>1563</v>
      </c>
      <c r="E774" s="45" t="s">
        <v>129</v>
      </c>
      <c r="F774" s="46" t="s">
        <v>1564</v>
      </c>
      <c r="G774" s="144" t="s">
        <v>105</v>
      </c>
      <c r="H774" s="135">
        <v>2001</v>
      </c>
      <c r="I774" s="146">
        <v>2000</v>
      </c>
      <c r="J774" s="48">
        <v>41309.120000000003</v>
      </c>
      <c r="K774" s="140" t="s">
        <v>96</v>
      </c>
      <c r="L774" s="47">
        <v>2</v>
      </c>
      <c r="M774" s="141" t="s">
        <v>943</v>
      </c>
      <c r="N774" s="49" t="s">
        <v>97</v>
      </c>
      <c r="O774" s="142" t="s">
        <v>97</v>
      </c>
      <c r="P774" s="50">
        <v>18675.995397626481</v>
      </c>
      <c r="Q774" s="149"/>
      <c r="R774" s="143">
        <v>196824.51</v>
      </c>
      <c r="S774" s="45"/>
      <c r="T774" s="45" t="s">
        <v>98</v>
      </c>
      <c r="U774" s="45" t="s">
        <v>2416</v>
      </c>
      <c r="V774" s="177" t="s">
        <v>2415</v>
      </c>
      <c r="W774" s="183">
        <v>771488935</v>
      </c>
      <c r="X774" s="184">
        <f t="shared" si="22"/>
        <v>18675.995397626481</v>
      </c>
      <c r="Y774" s="179">
        <v>17332.543588437613</v>
      </c>
      <c r="Z774" s="76">
        <v>13544.870793664933</v>
      </c>
      <c r="AA774" s="76">
        <v>17147.377576670719</v>
      </c>
      <c r="AB774" s="50">
        <v>14994.180534467932</v>
      </c>
      <c r="AC774" s="185">
        <f t="shared" si="23"/>
        <v>1343.4518091888676</v>
      </c>
      <c r="AD774" s="191"/>
      <c r="AE774" s="187" t="e">
        <v>#N/A</v>
      </c>
      <c r="AF774" s="77"/>
      <c r="AH774" s="99"/>
    </row>
    <row r="775" spans="1:34" ht="37.5" customHeight="1" x14ac:dyDescent="0.15">
      <c r="A775" s="92"/>
      <c r="B775" s="66" t="s">
        <v>1470</v>
      </c>
      <c r="C775" s="43">
        <v>770</v>
      </c>
      <c r="D775" s="137" t="s">
        <v>1565</v>
      </c>
      <c r="E775" s="45" t="s">
        <v>141</v>
      </c>
      <c r="F775" s="46" t="s">
        <v>1566</v>
      </c>
      <c r="G775" s="144" t="s">
        <v>95</v>
      </c>
      <c r="H775" s="135">
        <v>1972</v>
      </c>
      <c r="I775" s="146">
        <v>1972</v>
      </c>
      <c r="J775" s="48">
        <v>2222.3999999999996</v>
      </c>
      <c r="K775" s="140" t="s">
        <v>96</v>
      </c>
      <c r="L775" s="135">
        <v>2</v>
      </c>
      <c r="M775" s="145"/>
      <c r="N775" s="49" t="s">
        <v>123</v>
      </c>
      <c r="O775" s="142"/>
      <c r="P775" s="50">
        <v>104027.88606911449</v>
      </c>
      <c r="Q775" s="149"/>
      <c r="R775" s="143">
        <v>1584.25</v>
      </c>
      <c r="S775" s="45"/>
      <c r="T775" s="45" t="s">
        <v>98</v>
      </c>
      <c r="U775" s="45" t="s">
        <v>2418</v>
      </c>
      <c r="V775" s="177" t="s">
        <v>2417</v>
      </c>
      <c r="W775" s="183">
        <v>231191574</v>
      </c>
      <c r="X775" s="184">
        <f t="shared" ref="X775:X783" si="24">W775/J775</f>
        <v>104027.88606911449</v>
      </c>
      <c r="Y775" s="179">
        <v>97802.744780417575</v>
      </c>
      <c r="Z775" s="76">
        <v>94084.959953203754</v>
      </c>
      <c r="AA775" s="76">
        <v>92366.110961123122</v>
      </c>
      <c r="AB775" s="50">
        <v>86315.110016198712</v>
      </c>
      <c r="AC775" s="185">
        <f t="shared" ref="AC775:AC783" si="25">P775-Y775</f>
        <v>6225.1412886969192</v>
      </c>
      <c r="AD775" s="191"/>
      <c r="AE775" s="187" t="e">
        <v>#N/A</v>
      </c>
      <c r="AF775" s="77"/>
      <c r="AH775" s="99"/>
    </row>
    <row r="776" spans="1:34" ht="37.5" customHeight="1" x14ac:dyDescent="0.15">
      <c r="A776" s="92"/>
      <c r="B776" s="66" t="s">
        <v>1470</v>
      </c>
      <c r="C776" s="43">
        <v>771</v>
      </c>
      <c r="D776" s="137" t="s">
        <v>1567</v>
      </c>
      <c r="E776" s="45" t="s">
        <v>93</v>
      </c>
      <c r="F776" s="46" t="s">
        <v>1568</v>
      </c>
      <c r="G776" s="144" t="s">
        <v>95</v>
      </c>
      <c r="H776" s="135">
        <v>1989</v>
      </c>
      <c r="I776" s="146">
        <v>1989</v>
      </c>
      <c r="J776" s="48">
        <v>3121.07</v>
      </c>
      <c r="K776" s="140" t="s">
        <v>96</v>
      </c>
      <c r="L776" s="135">
        <v>2</v>
      </c>
      <c r="M776" s="145"/>
      <c r="N776" s="49" t="s">
        <v>123</v>
      </c>
      <c r="O776" s="142"/>
      <c r="P776" s="50">
        <v>72862.379888948344</v>
      </c>
      <c r="Q776" s="149"/>
      <c r="R776" s="143">
        <v>11009</v>
      </c>
      <c r="S776" s="45"/>
      <c r="T776" s="45" t="s">
        <v>98</v>
      </c>
      <c r="U776" s="45" t="s">
        <v>2418</v>
      </c>
      <c r="V776" s="177" t="s">
        <v>2419</v>
      </c>
      <c r="W776" s="183">
        <v>227408588</v>
      </c>
      <c r="X776" s="184">
        <f t="shared" si="24"/>
        <v>72862.379888948344</v>
      </c>
      <c r="Y776" s="179">
        <v>73416.453972515839</v>
      </c>
      <c r="Z776" s="76">
        <v>71328.809030236414</v>
      </c>
      <c r="AA776" s="76">
        <v>71003.52186910258</v>
      </c>
      <c r="AB776" s="50">
        <v>67011.651933471527</v>
      </c>
      <c r="AC776" s="185">
        <f t="shared" si="25"/>
        <v>-554.07408356749511</v>
      </c>
      <c r="AD776" s="191"/>
      <c r="AE776" s="187" t="e">
        <v>#N/A</v>
      </c>
      <c r="AF776" s="77"/>
      <c r="AH776" s="99"/>
    </row>
    <row r="777" spans="1:34" ht="37.5" customHeight="1" x14ac:dyDescent="0.15">
      <c r="A777" s="92"/>
      <c r="B777" s="66" t="s">
        <v>1470</v>
      </c>
      <c r="C777" s="43">
        <v>772</v>
      </c>
      <c r="D777" s="137" t="s">
        <v>2924</v>
      </c>
      <c r="E777" s="45" t="s">
        <v>125</v>
      </c>
      <c r="F777" s="46" t="s">
        <v>2484</v>
      </c>
      <c r="G777" s="46" t="s">
        <v>95</v>
      </c>
      <c r="H777" s="47">
        <v>1982</v>
      </c>
      <c r="I777" s="139">
        <v>1969</v>
      </c>
      <c r="J777" s="48">
        <v>2476.0500000000002</v>
      </c>
      <c r="K777" s="140" t="s">
        <v>96</v>
      </c>
      <c r="L777" s="47">
        <v>3</v>
      </c>
      <c r="M777" s="141"/>
      <c r="N777" s="142" t="s">
        <v>97</v>
      </c>
      <c r="O777" s="142" t="s">
        <v>97</v>
      </c>
      <c r="P777" s="50">
        <v>117014.63702267724</v>
      </c>
      <c r="Q777" s="90">
        <v>8.5654774710702056E-2</v>
      </c>
      <c r="R777" s="143">
        <v>11913</v>
      </c>
      <c r="S777" s="45"/>
      <c r="T777" s="148"/>
      <c r="U777" s="45" t="s">
        <v>2421</v>
      </c>
      <c r="V777" s="177" t="s">
        <v>2420</v>
      </c>
      <c r="W777" s="183">
        <v>289734092</v>
      </c>
      <c r="X777" s="184">
        <f t="shared" si="24"/>
        <v>117014.63702267724</v>
      </c>
      <c r="Y777" s="179">
        <v>112289.04949415398</v>
      </c>
      <c r="Z777" s="76">
        <v>70882.099178558041</v>
      </c>
      <c r="AA777" s="76">
        <v>27465.82331429117</v>
      </c>
      <c r="AB777" s="50">
        <v>3524.052772552338</v>
      </c>
      <c r="AC777" s="185">
        <f t="shared" si="25"/>
        <v>4725.5875285232614</v>
      </c>
      <c r="AD777" s="191">
        <v>8.5654774710702097E-2</v>
      </c>
      <c r="AE777" s="187">
        <v>9.7411973292536855E-2</v>
      </c>
      <c r="AF777" s="77" t="s">
        <v>2948</v>
      </c>
      <c r="AG777" s="81" t="s">
        <v>2439</v>
      </c>
      <c r="AH777" s="99"/>
    </row>
    <row r="778" spans="1:34" ht="37.5" customHeight="1" x14ac:dyDescent="0.15">
      <c r="A778" s="92"/>
      <c r="B778" s="66" t="s">
        <v>1470</v>
      </c>
      <c r="C778" s="43">
        <v>773</v>
      </c>
      <c r="D778" s="137" t="s">
        <v>1569</v>
      </c>
      <c r="E778" s="45" t="s">
        <v>107</v>
      </c>
      <c r="F778" s="46" t="s">
        <v>1570</v>
      </c>
      <c r="G778" s="144" t="s">
        <v>95</v>
      </c>
      <c r="H778" s="135">
        <v>1963</v>
      </c>
      <c r="I778" s="146">
        <v>1963</v>
      </c>
      <c r="J778" s="48">
        <v>1256.8899999999999</v>
      </c>
      <c r="K778" s="140" t="s">
        <v>96</v>
      </c>
      <c r="L778" s="135">
        <v>2</v>
      </c>
      <c r="M778" s="145"/>
      <c r="N778" s="49" t="s">
        <v>123</v>
      </c>
      <c r="O778" s="142"/>
      <c r="P778" s="50">
        <v>3575.4067579501789</v>
      </c>
      <c r="Q778" s="149"/>
      <c r="R778" s="143">
        <v>1992.42</v>
      </c>
      <c r="S778" s="45"/>
      <c r="T778" s="45"/>
      <c r="U778" s="45" t="s">
        <v>3130</v>
      </c>
      <c r="V778" s="177" t="s">
        <v>2422</v>
      </c>
      <c r="W778" s="183">
        <v>4493893</v>
      </c>
      <c r="X778" s="184">
        <f t="shared" si="24"/>
        <v>3575.4067579501789</v>
      </c>
      <c r="Y778" s="179">
        <v>4213.460207337158</v>
      </c>
      <c r="Z778" s="76">
        <v>256.32871611676444</v>
      </c>
      <c r="AA778" s="76">
        <v>3421.4465864156773</v>
      </c>
      <c r="AB778" s="50">
        <v>3520.9724001304812</v>
      </c>
      <c r="AC778" s="185">
        <f t="shared" si="25"/>
        <v>-638.05344938697908</v>
      </c>
      <c r="AD778" s="191"/>
      <c r="AE778" s="187" t="e">
        <v>#N/A</v>
      </c>
      <c r="AF778" s="77"/>
      <c r="AH778" s="99"/>
    </row>
    <row r="779" spans="1:34" ht="48" customHeight="1" x14ac:dyDescent="0.15">
      <c r="A779" s="92"/>
      <c r="B779" s="66" t="s">
        <v>1470</v>
      </c>
      <c r="C779" s="43">
        <v>774</v>
      </c>
      <c r="D779" s="137" t="s">
        <v>2432</v>
      </c>
      <c r="E779" s="45" t="s">
        <v>1619</v>
      </c>
      <c r="F779" s="46" t="s">
        <v>2433</v>
      </c>
      <c r="G779" s="144" t="s">
        <v>2434</v>
      </c>
      <c r="H779" s="135">
        <v>1965</v>
      </c>
      <c r="I779" s="146">
        <v>1961</v>
      </c>
      <c r="J779" s="48">
        <v>1587.62</v>
      </c>
      <c r="K779" s="140" t="s">
        <v>96</v>
      </c>
      <c r="L779" s="135">
        <v>4</v>
      </c>
      <c r="M779" s="145"/>
      <c r="N779" s="49" t="s">
        <v>123</v>
      </c>
      <c r="O779" s="142"/>
      <c r="P779" s="50">
        <v>382.57832478804755</v>
      </c>
      <c r="Q779" s="149"/>
      <c r="R779" s="143"/>
      <c r="S779" s="45" t="s">
        <v>2953</v>
      </c>
      <c r="T779" s="45" t="s">
        <v>3084</v>
      </c>
      <c r="U779" s="45" t="s">
        <v>1713</v>
      </c>
      <c r="V779" s="177" t="s">
        <v>2534</v>
      </c>
      <c r="W779" s="183">
        <v>607389</v>
      </c>
      <c r="X779" s="184">
        <f t="shared" si="24"/>
        <v>382.57832478804755</v>
      </c>
      <c r="Y779" s="179">
        <v>380.03048588453157</v>
      </c>
      <c r="Z779" s="76">
        <v>376.30919237600938</v>
      </c>
      <c r="AA779" s="76">
        <v>389.3708822010305</v>
      </c>
      <c r="AB779" s="50">
        <v>189.03372835004555</v>
      </c>
      <c r="AC779" s="185">
        <f t="shared" si="25"/>
        <v>2.5478389035159807</v>
      </c>
      <c r="AD779" s="191"/>
      <c r="AE779" s="187" t="e">
        <v>#N/A</v>
      </c>
      <c r="AF779" s="79" t="s">
        <v>3112</v>
      </c>
      <c r="AG779" s="82"/>
      <c r="AH779" s="99"/>
    </row>
    <row r="780" spans="1:34" ht="37.5" customHeight="1" x14ac:dyDescent="0.15">
      <c r="A780" s="92"/>
      <c r="B780" s="66" t="s">
        <v>1470</v>
      </c>
      <c r="C780" s="43">
        <v>775</v>
      </c>
      <c r="D780" s="137" t="s">
        <v>2952</v>
      </c>
      <c r="E780" s="45" t="s">
        <v>160</v>
      </c>
      <c r="F780" s="46" t="s">
        <v>2433</v>
      </c>
      <c r="G780" s="144" t="s">
        <v>105</v>
      </c>
      <c r="H780" s="135">
        <v>1965</v>
      </c>
      <c r="I780" s="146">
        <v>1961</v>
      </c>
      <c r="J780" s="48">
        <v>1136.27</v>
      </c>
      <c r="K780" s="140" t="s">
        <v>96</v>
      </c>
      <c r="L780" s="135">
        <v>4</v>
      </c>
      <c r="M780" s="145"/>
      <c r="N780" s="49" t="s">
        <v>123</v>
      </c>
      <c r="O780" s="142"/>
      <c r="P780" s="50">
        <v>666.79662404182102</v>
      </c>
      <c r="Q780" s="149"/>
      <c r="R780" s="143">
        <v>3748.33</v>
      </c>
      <c r="S780" s="45" t="s">
        <v>2953</v>
      </c>
      <c r="T780" s="45"/>
      <c r="U780" s="45" t="s">
        <v>2104</v>
      </c>
      <c r="V780" s="177" t="s">
        <v>3001</v>
      </c>
      <c r="W780" s="183">
        <v>757661</v>
      </c>
      <c r="X780" s="184">
        <f t="shared" si="24"/>
        <v>666.79662404182102</v>
      </c>
      <c r="Y780" s="179">
        <v>701.5876508224278</v>
      </c>
      <c r="Z780" s="76">
        <v>532.78886180221252</v>
      </c>
      <c r="AA780" s="76"/>
      <c r="AB780" s="50"/>
      <c r="AC780" s="185">
        <f t="shared" si="25"/>
        <v>-34.791026780606785</v>
      </c>
      <c r="AD780" s="191"/>
      <c r="AE780" s="187" t="e">
        <v>#N/A</v>
      </c>
      <c r="AF780" s="79" t="s">
        <v>2954</v>
      </c>
      <c r="AG780" s="82"/>
      <c r="AH780" s="99"/>
    </row>
    <row r="781" spans="1:34" s="111" customFormat="1" ht="37.5" customHeight="1" x14ac:dyDescent="0.15">
      <c r="B781" s="66" t="s">
        <v>1470</v>
      </c>
      <c r="C781" s="43">
        <v>776</v>
      </c>
      <c r="D781" s="137" t="s">
        <v>3094</v>
      </c>
      <c r="E781" s="45" t="s">
        <v>118</v>
      </c>
      <c r="F781" s="46" t="s">
        <v>882</v>
      </c>
      <c r="G781" s="144" t="s">
        <v>105</v>
      </c>
      <c r="H781" s="135">
        <v>1968</v>
      </c>
      <c r="I781" s="146">
        <v>1968</v>
      </c>
      <c r="J781" s="48">
        <v>215.56</v>
      </c>
      <c r="K781" s="140" t="s">
        <v>96</v>
      </c>
      <c r="L781" s="135">
        <v>1</v>
      </c>
      <c r="M781" s="145"/>
      <c r="N781" s="49" t="s">
        <v>123</v>
      </c>
      <c r="O781" s="142"/>
      <c r="P781" s="50">
        <v>1835.2245314529598</v>
      </c>
      <c r="Q781" s="149"/>
      <c r="R781" s="143"/>
      <c r="S781" s="45"/>
      <c r="T781" s="45" t="s">
        <v>3095</v>
      </c>
      <c r="U781" s="45" t="s">
        <v>2365</v>
      </c>
      <c r="V781" s="177" t="s">
        <v>3108</v>
      </c>
      <c r="W781" s="183">
        <v>395601</v>
      </c>
      <c r="X781" s="184">
        <f t="shared" si="24"/>
        <v>1835.2245314529598</v>
      </c>
      <c r="Y781" s="179">
        <v>1835.043607348302</v>
      </c>
      <c r="Z781" s="76"/>
      <c r="AA781" s="76"/>
      <c r="AB781" s="50"/>
      <c r="AC781" s="185">
        <f t="shared" si="25"/>
        <v>0.1809241046578336</v>
      </c>
      <c r="AD781" s="191"/>
      <c r="AE781" s="187" t="e">
        <v>#N/A</v>
      </c>
      <c r="AF781" s="77" t="s">
        <v>2951</v>
      </c>
      <c r="AG781" s="112"/>
      <c r="AH781" s="113"/>
    </row>
    <row r="782" spans="1:34" s="111" customFormat="1" ht="37.5" customHeight="1" x14ac:dyDescent="0.15">
      <c r="B782" s="66" t="s">
        <v>1470</v>
      </c>
      <c r="C782" s="43">
        <v>777</v>
      </c>
      <c r="D782" s="137" t="s">
        <v>3169</v>
      </c>
      <c r="E782" s="45" t="s">
        <v>3170</v>
      </c>
      <c r="F782" s="46" t="s">
        <v>3171</v>
      </c>
      <c r="G782" s="144" t="s">
        <v>105</v>
      </c>
      <c r="H782" s="135">
        <v>2022</v>
      </c>
      <c r="I782" s="146">
        <v>2022</v>
      </c>
      <c r="J782" s="48">
        <v>11482.25</v>
      </c>
      <c r="K782" s="140" t="s">
        <v>96</v>
      </c>
      <c r="L782" s="135">
        <v>5</v>
      </c>
      <c r="M782" s="141" t="s">
        <v>943</v>
      </c>
      <c r="N782" s="141" t="s">
        <v>943</v>
      </c>
      <c r="O782" s="142" t="s">
        <v>3176</v>
      </c>
      <c r="P782" s="50">
        <v>7098.5879074223258</v>
      </c>
      <c r="Q782" s="149"/>
      <c r="R782" s="143"/>
      <c r="S782" s="45"/>
      <c r="T782" s="45"/>
      <c r="U782" s="45" t="s">
        <v>2559</v>
      </c>
      <c r="V782" s="177" t="s">
        <v>3159</v>
      </c>
      <c r="W782" s="183">
        <v>81507761</v>
      </c>
      <c r="X782" s="184">
        <f t="shared" si="24"/>
        <v>7098.5879074223258</v>
      </c>
      <c r="Y782" s="179">
        <v>2816.1792331642318</v>
      </c>
      <c r="Z782" s="76"/>
      <c r="AA782" s="76"/>
      <c r="AB782" s="50"/>
      <c r="AC782" s="185">
        <f t="shared" si="25"/>
        <v>4282.4086742580939</v>
      </c>
      <c r="AD782" s="191"/>
      <c r="AE782" s="187" t="e">
        <v>#N/A</v>
      </c>
      <c r="AF782" s="77" t="s">
        <v>3172</v>
      </c>
      <c r="AG782" s="112"/>
      <c r="AH782" s="113"/>
    </row>
    <row r="783" spans="1:34" s="173" customFormat="1" ht="81" customHeight="1" thickBot="1" x14ac:dyDescent="0.2">
      <c r="B783" s="66" t="s">
        <v>1470</v>
      </c>
      <c r="C783" s="43">
        <v>778</v>
      </c>
      <c r="D783" s="134" t="s">
        <v>3448</v>
      </c>
      <c r="E783" s="45" t="s">
        <v>1533</v>
      </c>
      <c r="F783" s="43" t="s">
        <v>3449</v>
      </c>
      <c r="G783" s="144" t="s">
        <v>172</v>
      </c>
      <c r="H783" s="135">
        <v>2000</v>
      </c>
      <c r="I783" s="146">
        <v>2000</v>
      </c>
      <c r="J783" s="136">
        <v>102.7</v>
      </c>
      <c r="K783" s="140" t="s">
        <v>173</v>
      </c>
      <c r="L783" s="145" t="s">
        <v>1574</v>
      </c>
      <c r="M783" s="141" t="s">
        <v>943</v>
      </c>
      <c r="N783" s="49" t="s">
        <v>123</v>
      </c>
      <c r="O783" s="142" t="s">
        <v>97</v>
      </c>
      <c r="P783" s="149"/>
      <c r="Q783" s="149"/>
      <c r="R783" s="143"/>
      <c r="S783" s="45" t="s">
        <v>3452</v>
      </c>
      <c r="T783" s="134"/>
      <c r="U783" s="45" t="s">
        <v>1691</v>
      </c>
      <c r="V783" s="196" t="s">
        <v>2429</v>
      </c>
      <c r="W783" s="197">
        <v>3177622</v>
      </c>
      <c r="X783" s="198">
        <f t="shared" si="24"/>
        <v>30940.817916260952</v>
      </c>
      <c r="Y783" s="199"/>
      <c r="Z783" s="80"/>
      <c r="AA783" s="80"/>
      <c r="AB783" s="80"/>
      <c r="AC783" s="185">
        <f t="shared" si="25"/>
        <v>0</v>
      </c>
      <c r="AD783" s="192"/>
      <c r="AE783" s="187"/>
      <c r="AF783" s="80"/>
      <c r="AG783" s="81"/>
    </row>
    <row r="784" spans="1:34" ht="12.75" thickTop="1" x14ac:dyDescent="0.15"/>
  </sheetData>
  <autoFilter ref="A5:AI783" xr:uid="{00000000-0009-0000-0000-000001000000}"/>
  <mergeCells count="2">
    <mergeCell ref="Q12:Q13"/>
    <mergeCell ref="AD12:AD13"/>
  </mergeCells>
  <phoneticPr fontId="25"/>
  <conditionalFormatting sqref="J447 N72:N90 N92:N95 J675 N6:N70 R431:R443 G431:L446 R6:R345 P6:P345 N176:N345 Q229:Q238 Q450:Q571 G448:L571 R445:R571 P431:P571 Q778:Q781 R747:R780 R704:R745 Q657:Q772 G676:J780 N404:N406 P369:R430 G573:J674 Q573:Q655 R573:R702 P573:P780 K573:L780 N573:N780 G6:L345 N97:N174 N408:N415 K390:L430 N417:N571 G404:J416">
    <cfRule type="containsBlanks" dxfId="41" priority="65" stopIfTrue="1">
      <formula>LEN(TRIM(G6))=0</formula>
    </cfRule>
  </conditionalFormatting>
  <conditionalFormatting sqref="G447:I447">
    <cfRule type="containsBlanks" dxfId="40" priority="54" stopIfTrue="1">
      <formula>LEN(TRIM(G447))=0</formula>
    </cfRule>
  </conditionalFormatting>
  <conditionalFormatting sqref="K447:L447">
    <cfRule type="containsBlanks" dxfId="39" priority="53" stopIfTrue="1">
      <formula>LEN(TRIM(K447))=0</formula>
    </cfRule>
  </conditionalFormatting>
  <conditionalFormatting sqref="G675">
    <cfRule type="containsBlanks" dxfId="38" priority="49" stopIfTrue="1">
      <formula>LEN(TRIM(G675))=0</formula>
    </cfRule>
  </conditionalFormatting>
  <conditionalFormatting sqref="H675:I675">
    <cfRule type="containsBlanks" dxfId="37" priority="48" stopIfTrue="1">
      <formula>LEN(TRIM(H675))=0</formula>
    </cfRule>
  </conditionalFormatting>
  <conditionalFormatting sqref="P781 R781 G781:L781">
    <cfRule type="containsBlanks" dxfId="36" priority="47" stopIfTrue="1">
      <formula>LEN(TRIM(G781))=0</formula>
    </cfRule>
  </conditionalFormatting>
  <conditionalFormatting sqref="N781">
    <cfRule type="containsBlanks" dxfId="35" priority="46" stopIfTrue="1">
      <formula>LEN(TRIM(N781))=0</formula>
    </cfRule>
  </conditionalFormatting>
  <conditionalFormatting sqref="Q63 Q70 Q90 Q97:Q98 Q103 Q113 Q120 Q122:Q150 Q152:Q179 Q182 Q184 Q189 Q191 Q225:Q227 Q243:Q345 Q432:Q437 Q439:Q442 Q444:Q448 Q774:Q776">
    <cfRule type="containsBlanks" dxfId="34" priority="45" stopIfTrue="1">
      <formula>LEN(TRIM(Q63))=0</formula>
    </cfRule>
  </conditionalFormatting>
  <conditionalFormatting sqref="R444">
    <cfRule type="containsBlanks" dxfId="33" priority="41" stopIfTrue="1">
      <formula>LEN(TRIM(R444))=0</formula>
    </cfRule>
  </conditionalFormatting>
  <conditionalFormatting sqref="N572 G572:L572 P572:R572">
    <cfRule type="containsBlanks" dxfId="32" priority="36" stopIfTrue="1">
      <formula>LEN(TRIM(G572))=0</formula>
    </cfRule>
  </conditionalFormatting>
  <conditionalFormatting sqref="Q782">
    <cfRule type="containsBlanks" dxfId="31" priority="35" stopIfTrue="1">
      <formula>LEN(TRIM(Q782))=0</formula>
    </cfRule>
  </conditionalFormatting>
  <conditionalFormatting sqref="P782 R782 G782:L782">
    <cfRule type="containsBlanks" dxfId="30" priority="34" stopIfTrue="1">
      <formula>LEN(TRIM(G782))=0</formula>
    </cfRule>
  </conditionalFormatting>
  <conditionalFormatting sqref="R746">
    <cfRule type="containsBlanks" dxfId="29" priority="32" stopIfTrue="1">
      <formula>LEN(TRIM(R746))=0</formula>
    </cfRule>
  </conditionalFormatting>
  <conditionalFormatting sqref="G358:J358 J357 J359 J364 J430 G421:J429 R346:R353 P346:P353 G346:L353 G365:J367 N346:N353 N355:N360 P355:P367 G355:J356 R355:R367 G390:J403 J417:J420 G369:L389 K355:L360 K362:L367 K361 N362:N367 G360:J363 N369:N403">
    <cfRule type="containsBlanks" dxfId="28" priority="31" stopIfTrue="1">
      <formula>LEN(TRIM(G346))=0</formula>
    </cfRule>
  </conditionalFormatting>
  <conditionalFormatting sqref="G357:I357">
    <cfRule type="containsBlanks" dxfId="27" priority="30" stopIfTrue="1">
      <formula>LEN(TRIM(G357))=0</formula>
    </cfRule>
  </conditionalFormatting>
  <conditionalFormatting sqref="G359:I359">
    <cfRule type="containsBlanks" dxfId="26" priority="29" stopIfTrue="1">
      <formula>LEN(TRIM(G359))=0</formula>
    </cfRule>
  </conditionalFormatting>
  <conditionalFormatting sqref="G364:I364">
    <cfRule type="containsBlanks" dxfId="25" priority="28" stopIfTrue="1">
      <formula>LEN(TRIM(G364))=0</formula>
    </cfRule>
  </conditionalFormatting>
  <conditionalFormatting sqref="G430:I430">
    <cfRule type="containsBlanks" dxfId="24" priority="27" stopIfTrue="1">
      <formula>LEN(TRIM(G430))=0</formula>
    </cfRule>
  </conditionalFormatting>
  <conditionalFormatting sqref="G402:I402">
    <cfRule type="containsBlanks" dxfId="23" priority="26" stopIfTrue="1">
      <formula>LEN(TRIM(G402))=0</formula>
    </cfRule>
  </conditionalFormatting>
  <conditionalFormatting sqref="N402">
    <cfRule type="containsBlanks" dxfId="22" priority="25" stopIfTrue="1">
      <formula>LEN(TRIM(N402))=0</formula>
    </cfRule>
  </conditionalFormatting>
  <conditionalFormatting sqref="G417:I417">
    <cfRule type="containsBlanks" dxfId="21" priority="24" stopIfTrue="1">
      <formula>LEN(TRIM(G417))=0</formula>
    </cfRule>
  </conditionalFormatting>
  <conditionalFormatting sqref="G418:I419">
    <cfRule type="containsBlanks" dxfId="20" priority="23" stopIfTrue="1">
      <formula>LEN(TRIM(G418))=0</formula>
    </cfRule>
  </conditionalFormatting>
  <conditionalFormatting sqref="G420:I420">
    <cfRule type="containsBlanks" dxfId="19" priority="22" stopIfTrue="1">
      <formula>LEN(TRIM(G420))=0</formula>
    </cfRule>
  </conditionalFormatting>
  <conditionalFormatting sqref="Q346:Q353 Q355:Q367">
    <cfRule type="containsBlanks" dxfId="18" priority="21" stopIfTrue="1">
      <formula>LEN(TRIM(Q346))=0</formula>
    </cfRule>
  </conditionalFormatting>
  <conditionalFormatting sqref="R354 P354 G354:L354 N354">
    <cfRule type="containsBlanks" dxfId="17" priority="20" stopIfTrue="1">
      <formula>LEN(TRIM(G354))=0</formula>
    </cfRule>
  </conditionalFormatting>
  <conditionalFormatting sqref="Q354">
    <cfRule type="containsBlanks" dxfId="16" priority="19" stopIfTrue="1">
      <formula>LEN(TRIM(Q354))=0</formula>
    </cfRule>
  </conditionalFormatting>
  <conditionalFormatting sqref="N368 G368:L368 P368 R368">
    <cfRule type="containsBlanks" dxfId="15" priority="18" stopIfTrue="1">
      <formula>LEN(TRIM(G368))=0</formula>
    </cfRule>
  </conditionalFormatting>
  <conditionalFormatting sqref="Q368">
    <cfRule type="containsBlanks" dxfId="14" priority="17" stopIfTrue="1">
      <formula>LEN(TRIM(Q368))=0</formula>
    </cfRule>
  </conditionalFormatting>
  <conditionalFormatting sqref="R703">
    <cfRule type="containsBlanks" dxfId="13" priority="16" stopIfTrue="1">
      <formula>LEN(TRIM(R703))=0</formula>
    </cfRule>
  </conditionalFormatting>
  <conditionalFormatting sqref="N361 L361">
    <cfRule type="containsBlanks" dxfId="12" priority="15" stopIfTrue="1">
      <formula>LEN(TRIM(L361))=0</formula>
    </cfRule>
  </conditionalFormatting>
  <conditionalFormatting sqref="O403">
    <cfRule type="containsBlanks" dxfId="11" priority="13" stopIfTrue="1">
      <formula>LEN(TRIM(O403))=0</formula>
    </cfRule>
  </conditionalFormatting>
  <conditionalFormatting sqref="O407">
    <cfRule type="containsBlanks" dxfId="10" priority="11" stopIfTrue="1">
      <formula>LEN(TRIM(O407))=0</formula>
    </cfRule>
  </conditionalFormatting>
  <conditionalFormatting sqref="N407">
    <cfRule type="containsBlanks" dxfId="9" priority="10" stopIfTrue="1">
      <formula>LEN(TRIM(N407))=0</formula>
    </cfRule>
  </conditionalFormatting>
  <conditionalFormatting sqref="N416">
    <cfRule type="containsBlanks" dxfId="8" priority="9" stopIfTrue="1">
      <formula>LEN(TRIM(N416))=0</formula>
    </cfRule>
  </conditionalFormatting>
  <conditionalFormatting sqref="Q119">
    <cfRule type="containsBlanks" dxfId="7" priority="8" stopIfTrue="1">
      <formula>LEN(TRIM(Q119))=0</formula>
    </cfRule>
  </conditionalFormatting>
  <conditionalFormatting sqref="Q204:Q209">
    <cfRule type="containsBlanks" dxfId="6" priority="7" stopIfTrue="1">
      <formula>LEN(TRIM(Q204))=0</formula>
    </cfRule>
  </conditionalFormatting>
  <conditionalFormatting sqref="Q783">
    <cfRule type="containsBlanks" dxfId="5" priority="6" stopIfTrue="1">
      <formula>LEN(TRIM(Q783))=0</formula>
    </cfRule>
  </conditionalFormatting>
  <conditionalFormatting sqref="G783">
    <cfRule type="containsBlanks" dxfId="4" priority="5" stopIfTrue="1">
      <formula>LEN(TRIM(G783))=0</formula>
    </cfRule>
  </conditionalFormatting>
  <conditionalFormatting sqref="I783">
    <cfRule type="containsBlanks" dxfId="3" priority="4" stopIfTrue="1">
      <formula>LEN(TRIM(I783))=0</formula>
    </cfRule>
  </conditionalFormatting>
  <conditionalFormatting sqref="K783:L783 N783">
    <cfRule type="containsBlanks" dxfId="2" priority="3" stopIfTrue="1">
      <formula>LEN(TRIM(K783))=0</formula>
    </cfRule>
  </conditionalFormatting>
  <conditionalFormatting sqref="P783">
    <cfRule type="containsBlanks" dxfId="1" priority="2" stopIfTrue="1">
      <formula>LEN(TRIM(P783))=0</formula>
    </cfRule>
  </conditionalFormatting>
  <conditionalFormatting sqref="R783">
    <cfRule type="containsBlanks" dxfId="0" priority="1" stopIfTrue="1">
      <formula>LEN(TRIM(R783))=0</formula>
    </cfRule>
  </conditionalFormatting>
  <printOptions horizontalCentered="1"/>
  <pageMargins left="0.59055118110236227" right="0.59055118110236227" top="0.78740157480314965" bottom="0.78740157480314965" header="0.31496062992125984" footer="0.39370078740157483"/>
  <pageSetup paperSize="9" orientation="landscape" useFirstPageNumber="1" r:id="rId1"/>
  <headerFooter>
    <oddFooter>&amp;C&amp;"みんなの文字ゴTTh-R,標準"&amp;P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D112"/>
  <sheetViews>
    <sheetView workbookViewId="0">
      <selection activeCell="P2" sqref="P2"/>
    </sheetView>
  </sheetViews>
  <sheetFormatPr defaultRowHeight="14.25" x14ac:dyDescent="0.15"/>
  <cols>
    <col min="1" max="1" width="35.875" style="106" bestFit="1" customWidth="1"/>
    <col min="2" max="2" width="38" style="75" bestFit="1" customWidth="1"/>
    <col min="3" max="3" width="23.5" style="75" bestFit="1" customWidth="1"/>
    <col min="4" max="4" width="7.125" style="75" bestFit="1" customWidth="1"/>
    <col min="5" max="5" width="17.25" style="75" bestFit="1" customWidth="1"/>
    <col min="6" max="6" width="11" style="75" bestFit="1" customWidth="1"/>
    <col min="7" max="7" width="10.125" style="75" bestFit="1" customWidth="1"/>
    <col min="8" max="8" width="29.625" style="75" bestFit="1" customWidth="1"/>
    <col min="9" max="11" width="11" style="75" bestFit="1" customWidth="1"/>
    <col min="12" max="12" width="13" style="75" bestFit="1" customWidth="1"/>
    <col min="13" max="13" width="19.25" style="75" bestFit="1" customWidth="1"/>
    <col min="14" max="14" width="17.25" style="75" bestFit="1" customWidth="1"/>
    <col min="15" max="15" width="15.125" style="75" bestFit="1" customWidth="1"/>
    <col min="16" max="17" width="21.375" style="75" bestFit="1" customWidth="1"/>
    <col min="18" max="18" width="17.25" style="75" bestFit="1" customWidth="1"/>
    <col min="19" max="19" width="17.25" style="106" bestFit="1" customWidth="1"/>
    <col min="20" max="20" width="5.25" style="75" bestFit="1" customWidth="1"/>
    <col min="21" max="22" width="11.125" style="75" bestFit="1" customWidth="1"/>
    <col min="23" max="24" width="31.75" style="75" bestFit="1" customWidth="1"/>
    <col min="25" max="25" width="9" style="75"/>
    <col min="26" max="26" width="11" style="75" bestFit="1" customWidth="1"/>
    <col min="27" max="27" width="31.25" style="75" bestFit="1" customWidth="1"/>
    <col min="28" max="28" width="21.5" style="75" bestFit="1" customWidth="1"/>
    <col min="29" max="29" width="9" style="75"/>
    <col min="30" max="30" width="15.625" style="75" bestFit="1" customWidth="1"/>
    <col min="31" max="31" width="62.5" style="75" bestFit="1" customWidth="1"/>
    <col min="32" max="32" width="19.25" style="75" bestFit="1" customWidth="1"/>
    <col min="33" max="33" width="38" style="75" bestFit="1" customWidth="1"/>
    <col min="34" max="34" width="9" style="75"/>
    <col min="35" max="35" width="27.625" style="75" bestFit="1" customWidth="1"/>
    <col min="36" max="36" width="15.125" style="75" bestFit="1" customWidth="1"/>
    <col min="37" max="37" width="17.25" style="75" bestFit="1" customWidth="1"/>
    <col min="38" max="38" width="13" style="75" bestFit="1" customWidth="1"/>
    <col min="39" max="39" width="15.125" style="75" bestFit="1" customWidth="1"/>
    <col min="40" max="40" width="54.625" style="75" bestFit="1" customWidth="1"/>
    <col min="41" max="41" width="4.375" style="75" bestFit="1" customWidth="1"/>
    <col min="42" max="42" width="22.5" style="75" bestFit="1" customWidth="1"/>
    <col min="43" max="44" width="7.25" style="75" bestFit="1" customWidth="1"/>
    <col min="45" max="45" width="39.25" style="75" bestFit="1" customWidth="1"/>
    <col min="46" max="46" width="42.125" style="75" bestFit="1" customWidth="1"/>
    <col min="47" max="47" width="39.25" style="75" bestFit="1" customWidth="1"/>
    <col min="48" max="48" width="31.75" style="75" bestFit="1" customWidth="1"/>
    <col min="49" max="49" width="39.25" style="75" bestFit="1" customWidth="1"/>
    <col min="50" max="50" width="31.75" style="75" bestFit="1" customWidth="1"/>
    <col min="51" max="51" width="15.25" style="75" bestFit="1" customWidth="1"/>
    <col min="52" max="52" width="9" style="75"/>
    <col min="53" max="53" width="7.125" style="75" bestFit="1" customWidth="1"/>
    <col min="54" max="54" width="5.25" style="75" bestFit="1" customWidth="1"/>
    <col min="55" max="55" width="9" style="75"/>
    <col min="56" max="56" width="17.375" style="75" bestFit="1" customWidth="1"/>
    <col min="57" max="57" width="9" style="75"/>
    <col min="58" max="58" width="7.125" style="75" bestFit="1" customWidth="1"/>
    <col min="59" max="59" width="5.25" style="75" bestFit="1" customWidth="1"/>
    <col min="60" max="60" width="9" style="75"/>
    <col min="61" max="61" width="14.25" style="75" bestFit="1" customWidth="1"/>
    <col min="62" max="63" width="5.25" style="75" bestFit="1" customWidth="1"/>
    <col min="64" max="64" width="9" style="75"/>
    <col min="65" max="65" width="15.25" style="75" bestFit="1" customWidth="1"/>
    <col min="66" max="66" width="5.25" style="75" bestFit="1" customWidth="1"/>
    <col min="67" max="67" width="13" style="75" bestFit="1" customWidth="1"/>
    <col min="68" max="68" width="7.125" style="75" bestFit="1" customWidth="1"/>
    <col min="69" max="69" width="9" style="75"/>
    <col min="70" max="70" width="7.125" style="75" bestFit="1" customWidth="1"/>
    <col min="71" max="74" width="9" style="75"/>
    <col min="75" max="75" width="5.25" style="75" bestFit="1" customWidth="1"/>
    <col min="76" max="76" width="21.375" style="75" bestFit="1" customWidth="1"/>
    <col min="77" max="77" width="5.25" style="75" bestFit="1" customWidth="1"/>
    <col min="78" max="78" width="47.625" style="75" bestFit="1" customWidth="1"/>
    <col min="79" max="79" width="5.25" style="75" bestFit="1" customWidth="1"/>
    <col min="80" max="80" width="125.75" style="75" bestFit="1" customWidth="1"/>
    <col min="81" max="81" width="5.25" style="75" bestFit="1" customWidth="1"/>
    <col min="82" max="82" width="58.75" style="75" bestFit="1" customWidth="1"/>
    <col min="83" max="16384" width="9" style="75"/>
  </cols>
  <sheetData>
    <row r="1" spans="1:82" x14ac:dyDescent="0.15">
      <c r="B1" s="75" t="s">
        <v>2562</v>
      </c>
      <c r="D1" s="75" t="s">
        <v>2563</v>
      </c>
      <c r="E1" s="75" t="s">
        <v>2564</v>
      </c>
      <c r="F1" s="75" t="s">
        <v>2565</v>
      </c>
      <c r="G1" s="75" t="s">
        <v>2566</v>
      </c>
      <c r="H1" s="75" t="s">
        <v>3040</v>
      </c>
      <c r="I1" s="75" t="s">
        <v>2567</v>
      </c>
      <c r="J1" s="75" t="s">
        <v>2568</v>
      </c>
      <c r="O1" s="75" t="s">
        <v>2569</v>
      </c>
      <c r="P1" s="75" t="s">
        <v>2570</v>
      </c>
      <c r="Q1" s="75" t="s">
        <v>2571</v>
      </c>
      <c r="S1" s="106" t="s">
        <v>2572</v>
      </c>
      <c r="U1" s="75" t="s">
        <v>3041</v>
      </c>
      <c r="V1" s="75" t="s">
        <v>2573</v>
      </c>
      <c r="AF1" s="75" t="s">
        <v>2574</v>
      </c>
      <c r="AK1" s="75" t="s">
        <v>2575</v>
      </c>
      <c r="BV1" s="75" t="s">
        <v>2576</v>
      </c>
      <c r="BW1" s="75" t="s">
        <v>2577</v>
      </c>
      <c r="BX1" s="75" t="s">
        <v>2578</v>
      </c>
      <c r="BY1" s="75" t="s">
        <v>2579</v>
      </c>
      <c r="BZ1" s="75" t="s">
        <v>2580</v>
      </c>
      <c r="CA1" s="75" t="s">
        <v>2581</v>
      </c>
      <c r="CB1" s="75" t="s">
        <v>2582</v>
      </c>
      <c r="CC1" s="75" t="s">
        <v>2583</v>
      </c>
      <c r="CD1" s="75" t="s">
        <v>2584</v>
      </c>
    </row>
    <row r="2" spans="1:82" x14ac:dyDescent="0.15">
      <c r="C2" s="75" t="s">
        <v>3042</v>
      </c>
      <c r="D2" s="75" t="s">
        <v>3042</v>
      </c>
      <c r="E2" s="75" t="s">
        <v>3042</v>
      </c>
      <c r="F2" s="75" t="s">
        <v>3042</v>
      </c>
    </row>
    <row r="3" spans="1:82" x14ac:dyDescent="0.15">
      <c r="AP3" s="75" t="s">
        <v>2585</v>
      </c>
      <c r="AQ3" s="75" t="s">
        <v>3004</v>
      </c>
      <c r="AR3" s="75" t="s">
        <v>3043</v>
      </c>
      <c r="AS3" s="75" t="s">
        <v>3044</v>
      </c>
      <c r="AT3" s="75" t="s">
        <v>2547</v>
      </c>
      <c r="AV3" s="75" t="s">
        <v>2586</v>
      </c>
      <c r="AW3" s="75" t="s">
        <v>97</v>
      </c>
      <c r="AY3" s="75" t="s">
        <v>2587</v>
      </c>
      <c r="AZ3" s="75" t="s">
        <v>2588</v>
      </c>
      <c r="BA3" s="75" t="s">
        <v>2589</v>
      </c>
      <c r="BB3" s="75" t="s">
        <v>2590</v>
      </c>
      <c r="BD3" s="75" t="s">
        <v>2591</v>
      </c>
      <c r="BE3" s="75" t="s">
        <v>2588</v>
      </c>
      <c r="BF3" s="75" t="s">
        <v>2589</v>
      </c>
      <c r="BG3" s="75" t="s">
        <v>2590</v>
      </c>
      <c r="BI3" s="75" t="s">
        <v>2592</v>
      </c>
      <c r="BJ3" s="75" t="s">
        <v>2593</v>
      </c>
      <c r="BK3" s="75" t="s">
        <v>2594</v>
      </c>
      <c r="BM3" s="75" t="s">
        <v>2595</v>
      </c>
      <c r="BN3" s="75" t="s">
        <v>2596</v>
      </c>
      <c r="BO3" s="75" t="s">
        <v>2597</v>
      </c>
      <c r="BP3" s="75" t="s">
        <v>2598</v>
      </c>
      <c r="BQ3" s="75" t="s">
        <v>2599</v>
      </c>
      <c r="BR3" s="75" t="s">
        <v>2545</v>
      </c>
    </row>
    <row r="4" spans="1:82" x14ac:dyDescent="0.15">
      <c r="AS4" s="75" t="s">
        <v>2600</v>
      </c>
      <c r="AU4" s="75" t="s">
        <v>2601</v>
      </c>
      <c r="AW4" s="75" t="s">
        <v>2548</v>
      </c>
    </row>
    <row r="5" spans="1:82" x14ac:dyDescent="0.15">
      <c r="A5" s="106">
        <v>1</v>
      </c>
      <c r="B5" s="75">
        <v>2</v>
      </c>
      <c r="C5" s="75">
        <v>3</v>
      </c>
      <c r="D5" s="75">
        <v>4</v>
      </c>
      <c r="E5" s="75">
        <v>5</v>
      </c>
      <c r="F5" s="75">
        <v>6</v>
      </c>
      <c r="G5" s="75">
        <v>7</v>
      </c>
      <c r="H5" s="75">
        <v>8</v>
      </c>
      <c r="I5" s="75">
        <v>9</v>
      </c>
      <c r="J5" s="75">
        <v>10</v>
      </c>
      <c r="K5" s="75">
        <v>11</v>
      </c>
      <c r="L5" s="75">
        <v>12</v>
      </c>
      <c r="M5" s="75">
        <v>13</v>
      </c>
      <c r="N5" s="75">
        <v>14</v>
      </c>
      <c r="O5" s="75">
        <v>15</v>
      </c>
      <c r="P5" s="75">
        <v>16</v>
      </c>
      <c r="Q5" s="75">
        <v>17</v>
      </c>
      <c r="R5" s="75">
        <v>18</v>
      </c>
      <c r="S5" s="106">
        <v>19</v>
      </c>
      <c r="T5" s="75" t="s">
        <v>2602</v>
      </c>
      <c r="U5" s="75" t="s">
        <v>2603</v>
      </c>
      <c r="V5" s="75" t="s">
        <v>2604</v>
      </c>
      <c r="W5" s="75" t="s">
        <v>3045</v>
      </c>
      <c r="X5" s="75" t="s">
        <v>3046</v>
      </c>
      <c r="Y5" s="75" t="s">
        <v>3047</v>
      </c>
      <c r="Z5" s="75" t="s">
        <v>3048</v>
      </c>
      <c r="AA5" s="75" t="s">
        <v>2605</v>
      </c>
      <c r="AB5" s="75" t="s">
        <v>2606</v>
      </c>
      <c r="AC5" s="75" t="s">
        <v>2607</v>
      </c>
      <c r="AD5" s="75" t="s">
        <v>2608</v>
      </c>
      <c r="AE5" s="75" t="s">
        <v>2609</v>
      </c>
      <c r="AF5" s="75" t="s">
        <v>2610</v>
      </c>
      <c r="AG5" s="75" t="s">
        <v>2611</v>
      </c>
      <c r="AH5" s="75" t="s">
        <v>3049</v>
      </c>
      <c r="AI5" s="75" t="s">
        <v>3050</v>
      </c>
      <c r="AJ5" s="75" t="s">
        <v>2612</v>
      </c>
      <c r="AK5" s="75" t="s">
        <v>2613</v>
      </c>
      <c r="AL5" s="75" t="s">
        <v>2614</v>
      </c>
      <c r="AM5" s="75" t="s">
        <v>2615</v>
      </c>
      <c r="AN5" s="75" t="s">
        <v>2616</v>
      </c>
      <c r="AS5" s="75" t="s">
        <v>3051</v>
      </c>
      <c r="AT5" s="75" t="s">
        <v>3046</v>
      </c>
      <c r="AU5" s="75" t="s">
        <v>3051</v>
      </c>
      <c r="AV5" s="75" t="s">
        <v>3046</v>
      </c>
      <c r="AW5" s="75" t="s">
        <v>3051</v>
      </c>
      <c r="AX5" s="75" t="s">
        <v>3046</v>
      </c>
    </row>
    <row r="6" spans="1:82" x14ac:dyDescent="0.15">
      <c r="B6" s="75" t="s">
        <v>2617</v>
      </c>
      <c r="C6" s="75" t="s">
        <v>2618</v>
      </c>
      <c r="D6" s="75" t="s">
        <v>2563</v>
      </c>
      <c r="E6" s="75" t="s">
        <v>2564</v>
      </c>
      <c r="F6" s="75" t="s">
        <v>2565</v>
      </c>
      <c r="G6" s="75" t="s">
        <v>2566</v>
      </c>
      <c r="H6" s="75" t="s">
        <v>3052</v>
      </c>
      <c r="I6" s="75" t="s">
        <v>2619</v>
      </c>
      <c r="J6" s="75" t="s">
        <v>2620</v>
      </c>
      <c r="K6" s="75" t="s">
        <v>2621</v>
      </c>
      <c r="L6" s="75" t="s">
        <v>2622</v>
      </c>
      <c r="M6" s="75" t="s">
        <v>2623</v>
      </c>
      <c r="N6" s="75" t="s">
        <v>2624</v>
      </c>
      <c r="O6" s="75" t="s">
        <v>2625</v>
      </c>
      <c r="P6" s="75" t="s">
        <v>2626</v>
      </c>
      <c r="Q6" s="75" t="s">
        <v>2627</v>
      </c>
      <c r="R6" s="75" t="s">
        <v>2628</v>
      </c>
      <c r="S6" s="106" t="s">
        <v>2629</v>
      </c>
      <c r="T6" s="75" t="s">
        <v>2630</v>
      </c>
      <c r="U6" s="75" t="s">
        <v>2631</v>
      </c>
      <c r="V6" s="75" t="s">
        <v>2632</v>
      </c>
      <c r="W6" s="75" t="s">
        <v>2633</v>
      </c>
      <c r="X6" s="75" t="s">
        <v>2634</v>
      </c>
      <c r="Y6" s="75" t="s">
        <v>2635</v>
      </c>
      <c r="Z6" s="75" t="s">
        <v>54</v>
      </c>
      <c r="AA6" s="75" t="s">
        <v>2636</v>
      </c>
      <c r="AB6" s="75" t="s">
        <v>2637</v>
      </c>
      <c r="AC6" s="75" t="s">
        <v>2638</v>
      </c>
      <c r="AD6" s="75" t="s">
        <v>2639</v>
      </c>
      <c r="AE6" s="75" t="s">
        <v>2640</v>
      </c>
      <c r="AF6" s="75" t="s">
        <v>2641</v>
      </c>
      <c r="AG6" s="75" t="s">
        <v>2642</v>
      </c>
      <c r="AH6" s="75" t="s">
        <v>2643</v>
      </c>
      <c r="AI6" s="75" t="s">
        <v>2644</v>
      </c>
      <c r="AJ6" s="75" t="s">
        <v>2645</v>
      </c>
      <c r="AK6" s="75" t="s">
        <v>2646</v>
      </c>
      <c r="AL6" s="75" t="s">
        <v>2647</v>
      </c>
      <c r="AM6" s="75" t="s">
        <v>2648</v>
      </c>
      <c r="AN6" s="75" t="s">
        <v>2649</v>
      </c>
      <c r="AO6" s="75" t="s">
        <v>2650</v>
      </c>
      <c r="AS6" s="75" t="s">
        <v>3053</v>
      </c>
      <c r="AT6" s="75" t="s">
        <v>2651</v>
      </c>
      <c r="AU6" s="75" t="s">
        <v>3053</v>
      </c>
      <c r="AV6" s="75" t="s">
        <v>2651</v>
      </c>
      <c r="AW6" s="75" t="s">
        <v>3053</v>
      </c>
      <c r="AX6" s="75" t="s">
        <v>2651</v>
      </c>
    </row>
    <row r="7" spans="1:82" x14ac:dyDescent="0.15">
      <c r="A7" s="106" t="s">
        <v>1597</v>
      </c>
      <c r="B7" s="75" t="s">
        <v>1597</v>
      </c>
      <c r="C7" s="75" t="s">
        <v>2652</v>
      </c>
      <c r="D7" s="75" t="s">
        <v>2653</v>
      </c>
      <c r="E7" s="75" t="s">
        <v>2654</v>
      </c>
      <c r="F7" s="75" t="s">
        <v>2655</v>
      </c>
      <c r="G7" s="75" t="s">
        <v>2656</v>
      </c>
      <c r="H7" s="75" t="s">
        <v>2657</v>
      </c>
      <c r="I7" s="75">
        <v>4110930</v>
      </c>
      <c r="J7" s="75">
        <v>4110930</v>
      </c>
      <c r="K7" s="75">
        <v>4120401</v>
      </c>
      <c r="L7" s="75">
        <v>412</v>
      </c>
      <c r="M7" s="75">
        <v>2000</v>
      </c>
      <c r="N7" s="75">
        <v>15</v>
      </c>
      <c r="O7" s="75">
        <v>185084018</v>
      </c>
      <c r="P7" s="75" t="s">
        <v>2658</v>
      </c>
      <c r="Q7" s="75" t="s">
        <v>2659</v>
      </c>
      <c r="R7" s="75" t="s">
        <v>2660</v>
      </c>
      <c r="S7" s="106">
        <v>533.88</v>
      </c>
      <c r="T7" s="75" t="s">
        <v>2661</v>
      </c>
      <c r="U7" s="75" t="s">
        <v>2662</v>
      </c>
      <c r="V7" s="75" t="s">
        <v>2663</v>
      </c>
      <c r="W7" s="75" t="s">
        <v>2546</v>
      </c>
      <c r="Y7" s="75" t="s">
        <v>2590</v>
      </c>
      <c r="AC7" s="75" t="s">
        <v>2594</v>
      </c>
      <c r="AD7" s="75" t="s">
        <v>2664</v>
      </c>
      <c r="AE7" s="75" t="s">
        <v>1572</v>
      </c>
      <c r="AF7" s="75" t="s">
        <v>2665</v>
      </c>
      <c r="AG7" s="75" t="s">
        <v>2666</v>
      </c>
      <c r="AH7" s="75" t="s">
        <v>2545</v>
      </c>
      <c r="AI7" s="75" t="s">
        <v>2667</v>
      </c>
      <c r="AJ7" s="75" t="s">
        <v>2668</v>
      </c>
      <c r="AK7" s="75" t="s">
        <v>2668</v>
      </c>
    </row>
    <row r="8" spans="1:82" x14ac:dyDescent="0.15">
      <c r="A8" s="106" t="s">
        <v>1604</v>
      </c>
      <c r="B8" s="75" t="s">
        <v>1604</v>
      </c>
      <c r="C8" s="75" t="s">
        <v>2652</v>
      </c>
      <c r="D8" s="75" t="s">
        <v>2653</v>
      </c>
      <c r="E8" s="75" t="s">
        <v>2669</v>
      </c>
      <c r="F8" s="75" t="s">
        <v>2670</v>
      </c>
      <c r="G8" s="75" t="s">
        <v>2671</v>
      </c>
      <c r="H8" s="75" t="s">
        <v>2657</v>
      </c>
      <c r="I8" s="75">
        <v>4080315</v>
      </c>
      <c r="J8" s="75">
        <v>4080315</v>
      </c>
      <c r="K8" s="75">
        <v>4080401</v>
      </c>
      <c r="L8" s="75">
        <v>408</v>
      </c>
      <c r="M8" s="75">
        <v>1996</v>
      </c>
      <c r="N8" s="75">
        <v>19</v>
      </c>
      <c r="O8" s="75">
        <v>100544309</v>
      </c>
      <c r="P8" s="75" t="s">
        <v>2658</v>
      </c>
      <c r="Q8" s="75" t="s">
        <v>2659</v>
      </c>
      <c r="R8" s="75" t="s">
        <v>2660</v>
      </c>
      <c r="S8" s="106">
        <v>171.48</v>
      </c>
      <c r="T8" s="75" t="s">
        <v>2661</v>
      </c>
      <c r="U8" s="75" t="s">
        <v>2662</v>
      </c>
      <c r="V8" s="75" t="s">
        <v>2662</v>
      </c>
      <c r="W8" s="75" t="s">
        <v>2546</v>
      </c>
      <c r="Y8" s="75" t="s">
        <v>2590</v>
      </c>
      <c r="AC8" s="75" t="s">
        <v>2594</v>
      </c>
      <c r="AD8" s="75" t="s">
        <v>2664</v>
      </c>
      <c r="AE8" s="75" t="s">
        <v>1572</v>
      </c>
      <c r="AF8" s="75" t="s">
        <v>2665</v>
      </c>
      <c r="AG8" s="75" t="s">
        <v>2666</v>
      </c>
      <c r="AH8" s="75" t="s">
        <v>2545</v>
      </c>
      <c r="AI8" s="75" t="s">
        <v>2667</v>
      </c>
      <c r="AJ8" s="75" t="s">
        <v>2668</v>
      </c>
      <c r="AK8" s="75" t="s">
        <v>2668</v>
      </c>
    </row>
    <row r="9" spans="1:82" x14ac:dyDescent="0.15">
      <c r="A9" s="106" t="s">
        <v>1605</v>
      </c>
      <c r="B9" s="75" t="s">
        <v>1605</v>
      </c>
      <c r="C9" s="75" t="s">
        <v>2652</v>
      </c>
      <c r="D9" s="75" t="s">
        <v>2653</v>
      </c>
      <c r="E9" s="75" t="s">
        <v>2672</v>
      </c>
      <c r="F9" s="75" t="s">
        <v>2673</v>
      </c>
      <c r="G9" s="75" t="s">
        <v>2674</v>
      </c>
      <c r="H9" s="75" t="s">
        <v>2657</v>
      </c>
      <c r="I9" s="75">
        <v>4110930</v>
      </c>
      <c r="J9" s="75">
        <v>4110930</v>
      </c>
      <c r="K9" s="75">
        <v>4120401</v>
      </c>
      <c r="L9" s="75">
        <v>412</v>
      </c>
      <c r="M9" s="75">
        <v>2000</v>
      </c>
      <c r="N9" s="75">
        <v>15</v>
      </c>
      <c r="O9" s="75">
        <v>210194862</v>
      </c>
      <c r="P9" s="75" t="s">
        <v>2658</v>
      </c>
      <c r="Q9" s="75" t="s">
        <v>2659</v>
      </c>
      <c r="R9" s="75" t="s">
        <v>2660</v>
      </c>
      <c r="S9" s="106">
        <v>378.73</v>
      </c>
      <c r="T9" s="75" t="s">
        <v>2661</v>
      </c>
      <c r="U9" s="75" t="s">
        <v>2662</v>
      </c>
      <c r="V9" s="75" t="s">
        <v>2663</v>
      </c>
      <c r="W9" s="75" t="s">
        <v>2546</v>
      </c>
      <c r="Y9" s="75" t="s">
        <v>2590</v>
      </c>
      <c r="AC9" s="75" t="s">
        <v>2594</v>
      </c>
      <c r="AD9" s="75" t="s">
        <v>2664</v>
      </c>
      <c r="AE9" s="75" t="s">
        <v>1572</v>
      </c>
      <c r="AF9" s="75" t="s">
        <v>2665</v>
      </c>
      <c r="AG9" s="75" t="s">
        <v>2666</v>
      </c>
      <c r="AH9" s="75" t="s">
        <v>2545</v>
      </c>
      <c r="AI9" s="75" t="s">
        <v>2667</v>
      </c>
      <c r="AJ9" s="75" t="s">
        <v>2668</v>
      </c>
      <c r="AK9" s="75" t="s">
        <v>2668</v>
      </c>
    </row>
    <row r="10" spans="1:82" x14ac:dyDescent="0.15">
      <c r="A10" s="106" t="s">
        <v>1606</v>
      </c>
      <c r="B10" s="75" t="s">
        <v>1606</v>
      </c>
      <c r="C10" s="75" t="s">
        <v>2652</v>
      </c>
      <c r="D10" s="75" t="s">
        <v>2653</v>
      </c>
      <c r="E10" s="75" t="s">
        <v>2669</v>
      </c>
      <c r="F10" s="75" t="s">
        <v>2675</v>
      </c>
      <c r="G10" s="75" t="s">
        <v>2676</v>
      </c>
      <c r="H10" s="75" t="s">
        <v>2657</v>
      </c>
      <c r="I10" s="75">
        <v>4160218</v>
      </c>
      <c r="J10" s="75">
        <v>4160218</v>
      </c>
      <c r="K10" s="75">
        <v>4160401</v>
      </c>
      <c r="L10" s="75" t="s">
        <v>2677</v>
      </c>
      <c r="M10" s="75">
        <v>2004</v>
      </c>
      <c r="N10" s="75">
        <v>11</v>
      </c>
      <c r="O10" s="75">
        <v>122340484</v>
      </c>
      <c r="P10" s="75" t="s">
        <v>2658</v>
      </c>
      <c r="Q10" s="75" t="s">
        <v>2659</v>
      </c>
      <c r="R10" s="75" t="s">
        <v>2660</v>
      </c>
      <c r="S10" s="106">
        <v>131.61000000000001</v>
      </c>
      <c r="T10" s="75" t="s">
        <v>2661</v>
      </c>
      <c r="U10" s="75" t="s">
        <v>2662</v>
      </c>
      <c r="V10" s="75" t="s">
        <v>2663</v>
      </c>
      <c r="W10" s="75" t="s">
        <v>2546</v>
      </c>
      <c r="Y10" s="75" t="s">
        <v>2590</v>
      </c>
      <c r="AC10" s="75" t="s">
        <v>2594</v>
      </c>
      <c r="AD10" s="75" t="s">
        <v>2664</v>
      </c>
      <c r="AE10" s="75" t="s">
        <v>1572</v>
      </c>
      <c r="AF10" s="75" t="s">
        <v>2665</v>
      </c>
      <c r="AG10" s="75" t="s">
        <v>2666</v>
      </c>
      <c r="AH10" s="75" t="s">
        <v>2545</v>
      </c>
      <c r="AI10" s="75" t="s">
        <v>2667</v>
      </c>
      <c r="AJ10" s="75" t="s">
        <v>2668</v>
      </c>
      <c r="AK10" s="75" t="s">
        <v>2668</v>
      </c>
    </row>
    <row r="11" spans="1:82" x14ac:dyDescent="0.15">
      <c r="A11" s="106" t="s">
        <v>1607</v>
      </c>
      <c r="B11" s="75" t="s">
        <v>1607</v>
      </c>
      <c r="C11" s="75" t="s">
        <v>2652</v>
      </c>
      <c r="D11" s="75" t="s">
        <v>2653</v>
      </c>
      <c r="E11" s="75" t="s">
        <v>2678</v>
      </c>
      <c r="F11" s="75" t="s">
        <v>2679</v>
      </c>
      <c r="G11" s="75" t="s">
        <v>2680</v>
      </c>
      <c r="H11" s="75" t="s">
        <v>2657</v>
      </c>
      <c r="I11" s="75" t="s">
        <v>2681</v>
      </c>
      <c r="J11" s="75">
        <v>4090319</v>
      </c>
      <c r="K11" s="75">
        <v>4090401</v>
      </c>
      <c r="L11" s="75" t="s">
        <v>2682</v>
      </c>
      <c r="M11" s="75">
        <v>1997</v>
      </c>
      <c r="N11" s="75">
        <v>18</v>
      </c>
      <c r="O11" s="75">
        <v>177871177</v>
      </c>
      <c r="P11" s="75" t="s">
        <v>2658</v>
      </c>
      <c r="Q11" s="75" t="s">
        <v>2659</v>
      </c>
      <c r="R11" s="75" t="s">
        <v>2660</v>
      </c>
      <c r="S11" s="106">
        <v>494.08</v>
      </c>
      <c r="T11" s="75" t="s">
        <v>2661</v>
      </c>
      <c r="U11" s="75" t="s">
        <v>2662</v>
      </c>
      <c r="V11" s="75" t="s">
        <v>2662</v>
      </c>
      <c r="W11" s="75" t="s">
        <v>2546</v>
      </c>
      <c r="Y11" s="75" t="s">
        <v>2590</v>
      </c>
      <c r="AC11" s="75" t="s">
        <v>2594</v>
      </c>
      <c r="AD11" s="75" t="s">
        <v>2664</v>
      </c>
      <c r="AE11" s="75" t="s">
        <v>1572</v>
      </c>
      <c r="AF11" s="75" t="s">
        <v>2665</v>
      </c>
      <c r="AG11" s="75" t="s">
        <v>2666</v>
      </c>
      <c r="AH11" s="75" t="s">
        <v>2545</v>
      </c>
      <c r="AI11" s="75" t="s">
        <v>2667</v>
      </c>
      <c r="AJ11" s="75" t="s">
        <v>2668</v>
      </c>
      <c r="AK11" s="75" t="s">
        <v>2668</v>
      </c>
    </row>
    <row r="12" spans="1:82" x14ac:dyDescent="0.15">
      <c r="A12" s="106" t="s">
        <v>1608</v>
      </c>
      <c r="B12" s="75" t="s">
        <v>1608</v>
      </c>
      <c r="C12" s="75" t="s">
        <v>2652</v>
      </c>
      <c r="D12" s="75" t="s">
        <v>2653</v>
      </c>
      <c r="E12" s="75" t="s">
        <v>2683</v>
      </c>
      <c r="F12" s="75" t="s">
        <v>2684</v>
      </c>
      <c r="G12" s="75" t="s">
        <v>2685</v>
      </c>
      <c r="H12" s="75" t="s">
        <v>2657</v>
      </c>
      <c r="I12" s="75">
        <v>4110930</v>
      </c>
      <c r="J12" s="75">
        <v>4110930</v>
      </c>
      <c r="K12" s="75">
        <v>4120401</v>
      </c>
      <c r="L12" s="75">
        <v>412</v>
      </c>
      <c r="M12" s="75">
        <v>2000</v>
      </c>
      <c r="N12" s="75">
        <v>15</v>
      </c>
      <c r="O12" s="75">
        <v>126965367</v>
      </c>
      <c r="P12" s="75" t="s">
        <v>2658</v>
      </c>
      <c r="Q12" s="75" t="s">
        <v>2659</v>
      </c>
      <c r="R12" s="75" t="s">
        <v>2660</v>
      </c>
      <c r="S12" s="106">
        <v>135.55000000000001</v>
      </c>
      <c r="T12" s="75" t="s">
        <v>2661</v>
      </c>
      <c r="U12" s="75" t="s">
        <v>2662</v>
      </c>
      <c r="V12" s="75" t="s">
        <v>2663</v>
      </c>
      <c r="W12" s="75" t="s">
        <v>2546</v>
      </c>
      <c r="Y12" s="75" t="s">
        <v>2590</v>
      </c>
      <c r="AC12" s="75" t="s">
        <v>2594</v>
      </c>
      <c r="AD12" s="75" t="s">
        <v>2664</v>
      </c>
      <c r="AE12" s="75" t="s">
        <v>1572</v>
      </c>
      <c r="AF12" s="75" t="s">
        <v>2665</v>
      </c>
      <c r="AG12" s="75" t="s">
        <v>2666</v>
      </c>
      <c r="AH12" s="75" t="s">
        <v>2545</v>
      </c>
      <c r="AI12" s="75" t="s">
        <v>2667</v>
      </c>
      <c r="AJ12" s="75" t="s">
        <v>2668</v>
      </c>
      <c r="AK12" s="75" t="s">
        <v>2668</v>
      </c>
    </row>
    <row r="13" spans="1:82" x14ac:dyDescent="0.15">
      <c r="A13" s="106" t="s">
        <v>1609</v>
      </c>
      <c r="B13" s="75" t="s">
        <v>1609</v>
      </c>
      <c r="C13" s="75" t="s">
        <v>2652</v>
      </c>
      <c r="D13" s="75" t="s">
        <v>2653</v>
      </c>
      <c r="E13" s="75" t="s">
        <v>2686</v>
      </c>
      <c r="F13" s="75" t="s">
        <v>2687</v>
      </c>
      <c r="G13" s="75" t="s">
        <v>2688</v>
      </c>
      <c r="H13" s="75" t="s">
        <v>2657</v>
      </c>
      <c r="I13" s="75" t="s">
        <v>2689</v>
      </c>
      <c r="J13" s="75">
        <v>4050820</v>
      </c>
      <c r="K13" s="75">
        <v>4060401</v>
      </c>
      <c r="L13" s="75" t="s">
        <v>2690</v>
      </c>
      <c r="M13" s="75">
        <v>1994</v>
      </c>
      <c r="N13" s="75">
        <v>21</v>
      </c>
      <c r="O13" s="75">
        <v>139755976</v>
      </c>
      <c r="P13" s="75" t="s">
        <v>2658</v>
      </c>
      <c r="Q13" s="75" t="s">
        <v>2691</v>
      </c>
      <c r="R13" s="75" t="s">
        <v>2660</v>
      </c>
      <c r="S13" s="106">
        <v>109.98</v>
      </c>
      <c r="T13" s="75" t="s">
        <v>2661</v>
      </c>
      <c r="U13" s="75" t="s">
        <v>2662</v>
      </c>
      <c r="V13" s="75" t="s">
        <v>2663</v>
      </c>
      <c r="W13" s="75" t="s">
        <v>2546</v>
      </c>
      <c r="Y13" s="75" t="s">
        <v>2590</v>
      </c>
      <c r="AC13" s="75" t="s">
        <v>2594</v>
      </c>
      <c r="AD13" s="75" t="s">
        <v>2664</v>
      </c>
      <c r="AE13" s="75" t="s">
        <v>1572</v>
      </c>
      <c r="AF13" s="75" t="s">
        <v>2665</v>
      </c>
      <c r="AG13" s="75" t="s">
        <v>2666</v>
      </c>
      <c r="AH13" s="75" t="s">
        <v>2545</v>
      </c>
      <c r="AI13" s="75" t="s">
        <v>2667</v>
      </c>
      <c r="AJ13" s="75" t="s">
        <v>2668</v>
      </c>
      <c r="AK13" s="75" t="s">
        <v>2668</v>
      </c>
    </row>
    <row r="14" spans="1:82" x14ac:dyDescent="0.15">
      <c r="A14" s="106" t="s">
        <v>1610</v>
      </c>
      <c r="B14" s="75" t="s">
        <v>1610</v>
      </c>
      <c r="C14" s="75" t="s">
        <v>2652</v>
      </c>
      <c r="D14" s="75" t="s">
        <v>2653</v>
      </c>
      <c r="E14" s="75" t="s">
        <v>2692</v>
      </c>
      <c r="F14" s="75" t="s">
        <v>2693</v>
      </c>
      <c r="G14" s="75" t="s">
        <v>2694</v>
      </c>
      <c r="H14" s="75" t="s">
        <v>2657</v>
      </c>
      <c r="I14" s="75">
        <v>4151222</v>
      </c>
      <c r="J14" s="75">
        <v>4151222</v>
      </c>
      <c r="K14" s="75">
        <v>4160401</v>
      </c>
      <c r="L14" s="75" t="s">
        <v>2677</v>
      </c>
      <c r="M14" s="75">
        <v>2004</v>
      </c>
      <c r="N14" s="75">
        <v>11</v>
      </c>
      <c r="O14" s="75">
        <v>68986075</v>
      </c>
      <c r="P14" s="75" t="s">
        <v>2658</v>
      </c>
      <c r="Q14" s="75" t="s">
        <v>2659</v>
      </c>
      <c r="R14" s="75" t="s">
        <v>2660</v>
      </c>
      <c r="S14" s="106">
        <v>62.32</v>
      </c>
      <c r="T14" s="75" t="s">
        <v>2661</v>
      </c>
      <c r="U14" s="75" t="s">
        <v>2662</v>
      </c>
      <c r="V14" s="75" t="s">
        <v>2663</v>
      </c>
      <c r="W14" s="75" t="s">
        <v>2546</v>
      </c>
      <c r="Y14" s="75" t="s">
        <v>2590</v>
      </c>
      <c r="AC14" s="75" t="s">
        <v>2594</v>
      </c>
      <c r="AD14" s="75" t="s">
        <v>2664</v>
      </c>
      <c r="AE14" s="75" t="s">
        <v>1572</v>
      </c>
      <c r="AF14" s="75" t="s">
        <v>2665</v>
      </c>
      <c r="AG14" s="75" t="s">
        <v>2666</v>
      </c>
      <c r="AH14" s="75" t="s">
        <v>2545</v>
      </c>
      <c r="AI14" s="75" t="s">
        <v>2667</v>
      </c>
      <c r="AJ14" s="75" t="s">
        <v>2668</v>
      </c>
      <c r="AK14" s="75" t="s">
        <v>2668</v>
      </c>
    </row>
    <row r="15" spans="1:82" x14ac:dyDescent="0.15">
      <c r="A15" s="106" t="s">
        <v>1611</v>
      </c>
      <c r="B15" s="75" t="s">
        <v>1611</v>
      </c>
      <c r="C15" s="75" t="s">
        <v>2652</v>
      </c>
      <c r="D15" s="75" t="s">
        <v>2653</v>
      </c>
      <c r="E15" s="75" t="s">
        <v>2695</v>
      </c>
      <c r="F15" s="75" t="s">
        <v>2696</v>
      </c>
      <c r="G15" s="75" t="s">
        <v>2697</v>
      </c>
      <c r="H15" s="75" t="s">
        <v>2657</v>
      </c>
      <c r="I15" s="75" t="s">
        <v>2698</v>
      </c>
      <c r="J15" s="75">
        <v>4100313</v>
      </c>
      <c r="K15" s="75">
        <v>4100401</v>
      </c>
      <c r="L15" s="75">
        <v>410</v>
      </c>
      <c r="M15" s="75">
        <v>1998</v>
      </c>
      <c r="N15" s="75">
        <v>17</v>
      </c>
      <c r="O15" s="75">
        <v>124743752</v>
      </c>
      <c r="P15" s="75" t="s">
        <v>2658</v>
      </c>
      <c r="Q15" s="75" t="s">
        <v>2659</v>
      </c>
      <c r="R15" s="75" t="s">
        <v>2660</v>
      </c>
      <c r="S15" s="106">
        <v>138.86000000000001</v>
      </c>
      <c r="T15" s="75" t="s">
        <v>2661</v>
      </c>
      <c r="U15" s="75" t="s">
        <v>2662</v>
      </c>
      <c r="V15" s="75" t="s">
        <v>2663</v>
      </c>
      <c r="W15" s="75" t="s">
        <v>2546</v>
      </c>
      <c r="Y15" s="75" t="s">
        <v>2590</v>
      </c>
      <c r="AC15" s="75" t="s">
        <v>2594</v>
      </c>
      <c r="AD15" s="75" t="s">
        <v>2664</v>
      </c>
      <c r="AE15" s="75" t="s">
        <v>1572</v>
      </c>
      <c r="AF15" s="75" t="s">
        <v>2665</v>
      </c>
      <c r="AG15" s="75" t="s">
        <v>2666</v>
      </c>
      <c r="AH15" s="75" t="s">
        <v>2545</v>
      </c>
      <c r="AI15" s="75" t="s">
        <v>2667</v>
      </c>
      <c r="AJ15" s="75" t="s">
        <v>2668</v>
      </c>
      <c r="AK15" s="75" t="s">
        <v>2668</v>
      </c>
    </row>
    <row r="16" spans="1:82" x14ac:dyDescent="0.15">
      <c r="A16" s="106" t="s">
        <v>1614</v>
      </c>
      <c r="B16" s="75" t="s">
        <v>1614</v>
      </c>
      <c r="C16" s="75" t="s">
        <v>2652</v>
      </c>
      <c r="D16" s="75" t="s">
        <v>2653</v>
      </c>
      <c r="E16" s="75" t="s">
        <v>2699</v>
      </c>
      <c r="F16" s="75" t="s">
        <v>2700</v>
      </c>
      <c r="G16" s="75" t="s">
        <v>2701</v>
      </c>
      <c r="H16" s="75" t="s">
        <v>2657</v>
      </c>
      <c r="I16" s="75">
        <v>4150317</v>
      </c>
      <c r="J16" s="75">
        <v>4150317</v>
      </c>
      <c r="K16" s="75">
        <v>4150401</v>
      </c>
      <c r="L16" s="75">
        <v>415</v>
      </c>
      <c r="M16" s="75">
        <v>2003</v>
      </c>
      <c r="N16" s="75">
        <v>12</v>
      </c>
      <c r="O16" s="75">
        <v>143568096</v>
      </c>
      <c r="P16" s="75" t="s">
        <v>2658</v>
      </c>
      <c r="Q16" s="75" t="s">
        <v>2659</v>
      </c>
      <c r="R16" s="75" t="s">
        <v>2660</v>
      </c>
      <c r="S16" s="106">
        <v>140.51</v>
      </c>
      <c r="T16" s="75" t="s">
        <v>2661</v>
      </c>
      <c r="U16" s="75" t="s">
        <v>2662</v>
      </c>
      <c r="V16" s="75" t="s">
        <v>2663</v>
      </c>
      <c r="W16" s="75" t="s">
        <v>2546</v>
      </c>
      <c r="Y16" s="75" t="s">
        <v>2590</v>
      </c>
      <c r="AC16" s="75" t="s">
        <v>2594</v>
      </c>
      <c r="AD16" s="75" t="s">
        <v>2664</v>
      </c>
      <c r="AE16" s="75" t="s">
        <v>1572</v>
      </c>
      <c r="AF16" s="75" t="s">
        <v>2665</v>
      </c>
      <c r="AG16" s="75" t="s">
        <v>2666</v>
      </c>
      <c r="AH16" s="75" t="s">
        <v>2545</v>
      </c>
      <c r="AI16" s="75" t="s">
        <v>2667</v>
      </c>
      <c r="AJ16" s="75" t="s">
        <v>2668</v>
      </c>
      <c r="AK16" s="75" t="s">
        <v>2668</v>
      </c>
    </row>
    <row r="17" spans="1:40" x14ac:dyDescent="0.15">
      <c r="A17" s="106" t="s">
        <v>1615</v>
      </c>
      <c r="B17" s="75" t="s">
        <v>1615</v>
      </c>
      <c r="C17" s="75" t="s">
        <v>2652</v>
      </c>
      <c r="D17" s="75" t="s">
        <v>2653</v>
      </c>
      <c r="E17" s="75" t="s">
        <v>2702</v>
      </c>
      <c r="F17" s="75" t="s">
        <v>2703</v>
      </c>
      <c r="G17" s="75" t="s">
        <v>2704</v>
      </c>
      <c r="H17" s="75" t="s">
        <v>2657</v>
      </c>
      <c r="I17" s="75">
        <v>4150317</v>
      </c>
      <c r="J17" s="75">
        <v>4150317</v>
      </c>
      <c r="K17" s="75">
        <v>4150401</v>
      </c>
      <c r="L17" s="75">
        <v>415</v>
      </c>
      <c r="M17" s="75">
        <v>2003</v>
      </c>
      <c r="N17" s="75">
        <v>12</v>
      </c>
      <c r="O17" s="75">
        <v>107419294</v>
      </c>
      <c r="P17" s="75" t="s">
        <v>2658</v>
      </c>
      <c r="Q17" s="75" t="s">
        <v>2659</v>
      </c>
      <c r="R17" s="75" t="s">
        <v>2660</v>
      </c>
      <c r="S17" s="106">
        <v>163.6</v>
      </c>
      <c r="T17" s="75" t="s">
        <v>2661</v>
      </c>
      <c r="U17" s="75" t="s">
        <v>2662</v>
      </c>
      <c r="V17" s="75" t="s">
        <v>2663</v>
      </c>
      <c r="W17" s="75" t="s">
        <v>2546</v>
      </c>
      <c r="Y17" s="75" t="s">
        <v>2590</v>
      </c>
      <c r="AC17" s="75" t="s">
        <v>2594</v>
      </c>
      <c r="AD17" s="75" t="s">
        <v>2664</v>
      </c>
      <c r="AE17" s="75" t="s">
        <v>1572</v>
      </c>
      <c r="AF17" s="75" t="s">
        <v>2665</v>
      </c>
      <c r="AG17" s="75" t="s">
        <v>2666</v>
      </c>
      <c r="AH17" s="75" t="s">
        <v>2545</v>
      </c>
      <c r="AI17" s="75" t="s">
        <v>2667</v>
      </c>
      <c r="AJ17" s="75" t="s">
        <v>2668</v>
      </c>
      <c r="AK17" s="75" t="s">
        <v>2668</v>
      </c>
    </row>
    <row r="18" spans="1:40" x14ac:dyDescent="0.15">
      <c r="A18" s="106" t="s">
        <v>1616</v>
      </c>
      <c r="B18" s="75" t="s">
        <v>1616</v>
      </c>
      <c r="C18" s="75" t="s">
        <v>2652</v>
      </c>
      <c r="D18" s="75" t="s">
        <v>2653</v>
      </c>
      <c r="E18" s="75" t="s">
        <v>2705</v>
      </c>
      <c r="F18" s="75" t="s">
        <v>2706</v>
      </c>
      <c r="G18" s="75" t="s">
        <v>2707</v>
      </c>
      <c r="H18" s="75" t="s">
        <v>2657</v>
      </c>
      <c r="I18" s="75" t="s">
        <v>2708</v>
      </c>
      <c r="J18" s="75">
        <v>4070119</v>
      </c>
      <c r="K18" s="75">
        <v>4070401</v>
      </c>
      <c r="L18" s="75" t="s">
        <v>2709</v>
      </c>
      <c r="M18" s="75">
        <v>1995</v>
      </c>
      <c r="N18" s="75">
        <v>20</v>
      </c>
      <c r="O18" s="75">
        <v>150867827</v>
      </c>
      <c r="P18" s="75" t="s">
        <v>2658</v>
      </c>
      <c r="Q18" s="75" t="s">
        <v>2659</v>
      </c>
      <c r="R18" s="75" t="s">
        <v>2660</v>
      </c>
      <c r="S18" s="106">
        <v>101.88</v>
      </c>
      <c r="T18" s="75" t="s">
        <v>2661</v>
      </c>
      <c r="U18" s="75" t="s">
        <v>2662</v>
      </c>
      <c r="V18" s="75" t="s">
        <v>2663</v>
      </c>
      <c r="W18" s="75" t="s">
        <v>2546</v>
      </c>
      <c r="Y18" s="75" t="s">
        <v>2590</v>
      </c>
      <c r="AC18" s="75" t="s">
        <v>2594</v>
      </c>
      <c r="AD18" s="75" t="s">
        <v>2664</v>
      </c>
      <c r="AE18" s="75" t="s">
        <v>1572</v>
      </c>
      <c r="AF18" s="75" t="s">
        <v>2665</v>
      </c>
      <c r="AG18" s="75" t="s">
        <v>2666</v>
      </c>
      <c r="AH18" s="75" t="s">
        <v>2545</v>
      </c>
      <c r="AI18" s="75" t="s">
        <v>2667</v>
      </c>
      <c r="AJ18" s="75" t="s">
        <v>2668</v>
      </c>
      <c r="AK18" s="75" t="s">
        <v>2668</v>
      </c>
    </row>
    <row r="19" spans="1:40" x14ac:dyDescent="0.15">
      <c r="A19" s="106" t="s">
        <v>1617</v>
      </c>
      <c r="B19" s="75" t="s">
        <v>1617</v>
      </c>
      <c r="C19" s="75" t="s">
        <v>2652</v>
      </c>
      <c r="D19" s="75" t="s">
        <v>2653</v>
      </c>
      <c r="E19" s="75" t="s">
        <v>2710</v>
      </c>
      <c r="F19" s="75" t="s">
        <v>2703</v>
      </c>
      <c r="G19" s="75">
        <v>85</v>
      </c>
      <c r="H19" s="75" t="s">
        <v>2657</v>
      </c>
      <c r="I19" s="75">
        <v>4140315</v>
      </c>
      <c r="J19" s="75">
        <v>4140315</v>
      </c>
      <c r="K19" s="75">
        <v>4140401</v>
      </c>
      <c r="L19" s="75">
        <v>414</v>
      </c>
      <c r="M19" s="75">
        <v>2002</v>
      </c>
      <c r="N19" s="75">
        <v>13</v>
      </c>
      <c r="O19" s="75">
        <v>141745552</v>
      </c>
      <c r="P19" s="75" t="s">
        <v>2658</v>
      </c>
      <c r="Q19" s="75" t="s">
        <v>2659</v>
      </c>
      <c r="R19" s="75" t="s">
        <v>2660</v>
      </c>
      <c r="S19" s="106">
        <v>399.83</v>
      </c>
      <c r="T19" s="75" t="s">
        <v>2661</v>
      </c>
      <c r="U19" s="75" t="s">
        <v>2662</v>
      </c>
      <c r="V19" s="75" t="s">
        <v>2663</v>
      </c>
      <c r="W19" s="75" t="s">
        <v>2546</v>
      </c>
      <c r="Y19" s="75" t="s">
        <v>2590</v>
      </c>
      <c r="AC19" s="75" t="s">
        <v>2594</v>
      </c>
      <c r="AD19" s="75" t="s">
        <v>2664</v>
      </c>
      <c r="AE19" s="75" t="s">
        <v>1572</v>
      </c>
      <c r="AF19" s="75" t="s">
        <v>2665</v>
      </c>
      <c r="AG19" s="75" t="s">
        <v>2666</v>
      </c>
      <c r="AH19" s="75" t="s">
        <v>2545</v>
      </c>
      <c r="AI19" s="75" t="s">
        <v>2667</v>
      </c>
      <c r="AJ19" s="75" t="s">
        <v>2668</v>
      </c>
      <c r="AK19" s="75" t="s">
        <v>2668</v>
      </c>
    </row>
    <row r="20" spans="1:40" x14ac:dyDescent="0.15">
      <c r="A20" s="106" t="s">
        <v>1613</v>
      </c>
      <c r="B20" s="75" t="s">
        <v>1613</v>
      </c>
      <c r="C20" s="75" t="s">
        <v>2652</v>
      </c>
      <c r="D20" s="75" t="s">
        <v>2653</v>
      </c>
      <c r="E20" s="75" t="s">
        <v>2711</v>
      </c>
      <c r="F20" s="75" t="s">
        <v>2712</v>
      </c>
      <c r="G20" s="75" t="s">
        <v>2713</v>
      </c>
      <c r="H20" s="75" t="s">
        <v>2657</v>
      </c>
      <c r="I20" s="75">
        <v>4210203</v>
      </c>
      <c r="J20" s="75">
        <v>4210203</v>
      </c>
      <c r="K20" s="75">
        <v>4220401</v>
      </c>
      <c r="L20" s="75">
        <v>422</v>
      </c>
      <c r="M20" s="75">
        <v>2010</v>
      </c>
      <c r="N20" s="75">
        <v>5</v>
      </c>
      <c r="O20" s="75">
        <v>71189068</v>
      </c>
      <c r="P20" s="75" t="s">
        <v>2658</v>
      </c>
      <c r="Q20" s="75" t="s">
        <v>2659</v>
      </c>
      <c r="R20" s="75" t="s">
        <v>2660</v>
      </c>
      <c r="S20" s="106">
        <v>64</v>
      </c>
      <c r="T20" s="75" t="s">
        <v>2661</v>
      </c>
      <c r="U20" s="75" t="s">
        <v>2662</v>
      </c>
      <c r="V20" s="75" t="s">
        <v>2663</v>
      </c>
      <c r="W20" s="75" t="s">
        <v>2546</v>
      </c>
      <c r="Y20" s="75" t="s">
        <v>2590</v>
      </c>
      <c r="AC20" s="75" t="s">
        <v>2594</v>
      </c>
      <c r="AD20" s="75" t="s">
        <v>2664</v>
      </c>
      <c r="AE20" s="75" t="s">
        <v>1572</v>
      </c>
      <c r="AF20" s="75" t="s">
        <v>2665</v>
      </c>
      <c r="AG20" s="75" t="s">
        <v>2666</v>
      </c>
      <c r="AH20" s="75" t="s">
        <v>2545</v>
      </c>
      <c r="AI20" s="75" t="s">
        <v>2667</v>
      </c>
      <c r="AJ20" s="75" t="s">
        <v>2668</v>
      </c>
      <c r="AK20" s="75" t="s">
        <v>2668</v>
      </c>
    </row>
    <row r="21" spans="1:40" x14ac:dyDescent="0.15">
      <c r="A21" s="106" t="s">
        <v>3006</v>
      </c>
      <c r="B21" s="75" t="s">
        <v>3005</v>
      </c>
      <c r="C21" s="75" t="s">
        <v>2652</v>
      </c>
      <c r="D21" s="75" t="s">
        <v>2653</v>
      </c>
      <c r="E21" s="75" t="s">
        <v>2714</v>
      </c>
      <c r="F21" s="75" t="s">
        <v>2670</v>
      </c>
      <c r="G21" s="75" t="s">
        <v>2715</v>
      </c>
      <c r="H21" s="75" t="s">
        <v>2657</v>
      </c>
      <c r="I21" s="75" t="s">
        <v>2716</v>
      </c>
      <c r="J21" s="75" t="s">
        <v>2716</v>
      </c>
      <c r="K21" s="75">
        <v>3450401</v>
      </c>
      <c r="L21" s="75">
        <v>345</v>
      </c>
      <c r="M21" s="75">
        <v>1970</v>
      </c>
      <c r="N21" s="75">
        <v>45</v>
      </c>
      <c r="O21" s="75">
        <v>30318009</v>
      </c>
      <c r="P21" s="75" t="s">
        <v>2717</v>
      </c>
      <c r="Q21" s="75" t="s">
        <v>2691</v>
      </c>
      <c r="R21" s="75" t="s">
        <v>2718</v>
      </c>
      <c r="S21" s="106">
        <v>853.4</v>
      </c>
      <c r="T21" s="75" t="s">
        <v>2661</v>
      </c>
      <c r="U21" s="75" t="s">
        <v>2719</v>
      </c>
      <c r="V21" s="75" t="s">
        <v>2662</v>
      </c>
      <c r="W21" s="75" t="s">
        <v>2546</v>
      </c>
      <c r="Y21" s="75" t="s">
        <v>2589</v>
      </c>
      <c r="AA21" s="75" t="s">
        <v>2720</v>
      </c>
      <c r="AC21" s="75" t="s">
        <v>2594</v>
      </c>
      <c r="AD21" s="75" t="s">
        <v>2664</v>
      </c>
      <c r="AE21" s="75" t="s">
        <v>1572</v>
      </c>
      <c r="AF21" s="75" t="s">
        <v>2665</v>
      </c>
      <c r="AG21" s="75" t="s">
        <v>2721</v>
      </c>
      <c r="AH21" s="75" t="s">
        <v>2545</v>
      </c>
      <c r="AI21" s="75" t="s">
        <v>2722</v>
      </c>
      <c r="AJ21" s="75" t="s">
        <v>2668</v>
      </c>
      <c r="AK21" s="75" t="s">
        <v>2668</v>
      </c>
    </row>
    <row r="22" spans="1:40" x14ac:dyDescent="0.15">
      <c r="A22" s="106" t="s">
        <v>3005</v>
      </c>
      <c r="B22" s="75" t="s">
        <v>3005</v>
      </c>
      <c r="C22" s="75" t="s">
        <v>2652</v>
      </c>
      <c r="D22" s="75" t="s">
        <v>2653</v>
      </c>
      <c r="E22" s="75" t="s">
        <v>2714</v>
      </c>
      <c r="F22" s="75" t="s">
        <v>2670</v>
      </c>
      <c r="G22" s="75" t="s">
        <v>2715</v>
      </c>
      <c r="H22" s="75" t="s">
        <v>2657</v>
      </c>
      <c r="I22" s="75" t="s">
        <v>2723</v>
      </c>
      <c r="J22" s="75" t="s">
        <v>2723</v>
      </c>
      <c r="K22" s="75">
        <v>3490401</v>
      </c>
      <c r="L22" s="75">
        <v>348</v>
      </c>
      <c r="M22" s="75">
        <v>1973</v>
      </c>
      <c r="N22" s="75">
        <v>42</v>
      </c>
      <c r="O22" s="75">
        <v>161213231</v>
      </c>
      <c r="P22" s="75" t="s">
        <v>2717</v>
      </c>
      <c r="Q22" s="75" t="s">
        <v>2691</v>
      </c>
      <c r="R22" s="75" t="s">
        <v>2718</v>
      </c>
      <c r="S22" s="106">
        <v>438.34</v>
      </c>
      <c r="T22" s="75" t="s">
        <v>2661</v>
      </c>
      <c r="U22" s="75" t="s">
        <v>2719</v>
      </c>
      <c r="V22" s="75" t="s">
        <v>2662</v>
      </c>
      <c r="W22" s="75" t="s">
        <v>2546</v>
      </c>
      <c r="Y22" s="75" t="s">
        <v>2589</v>
      </c>
      <c r="AA22" s="75" t="s">
        <v>2720</v>
      </c>
      <c r="AC22" s="75" t="s">
        <v>2594</v>
      </c>
      <c r="AD22" s="75" t="s">
        <v>2664</v>
      </c>
      <c r="AE22" s="75" t="s">
        <v>1572</v>
      </c>
      <c r="AF22" s="75" t="s">
        <v>2665</v>
      </c>
      <c r="AG22" s="75" t="s">
        <v>2721</v>
      </c>
      <c r="AH22" s="75" t="s">
        <v>2545</v>
      </c>
      <c r="AI22" s="75" t="s">
        <v>2722</v>
      </c>
      <c r="AJ22" s="75" t="s">
        <v>2668</v>
      </c>
      <c r="AK22" s="75" t="s">
        <v>2668</v>
      </c>
    </row>
    <row r="23" spans="1:40" x14ac:dyDescent="0.15">
      <c r="A23" s="106" t="s">
        <v>3005</v>
      </c>
      <c r="B23" s="75" t="s">
        <v>3005</v>
      </c>
      <c r="C23" s="75" t="s">
        <v>2652</v>
      </c>
      <c r="D23" s="75" t="s">
        <v>2653</v>
      </c>
      <c r="E23" s="75" t="s">
        <v>2714</v>
      </c>
      <c r="F23" s="75" t="s">
        <v>2670</v>
      </c>
      <c r="G23" s="75" t="s">
        <v>2715</v>
      </c>
      <c r="H23" s="75" t="s">
        <v>2657</v>
      </c>
      <c r="I23" s="75" t="s">
        <v>2724</v>
      </c>
      <c r="J23" s="75" t="s">
        <v>2724</v>
      </c>
      <c r="K23" s="75">
        <v>3450401</v>
      </c>
      <c r="L23" s="75">
        <v>345</v>
      </c>
      <c r="M23" s="75">
        <v>1970</v>
      </c>
      <c r="N23" s="75">
        <v>45</v>
      </c>
      <c r="O23" s="75">
        <v>49043745</v>
      </c>
      <c r="P23" s="75" t="s">
        <v>2717</v>
      </c>
      <c r="Q23" s="75" t="s">
        <v>2659</v>
      </c>
      <c r="R23" s="75" t="s">
        <v>2718</v>
      </c>
      <c r="S23" s="106">
        <v>4112.1000000000004</v>
      </c>
      <c r="T23" s="75" t="s">
        <v>2661</v>
      </c>
      <c r="U23" s="75" t="s">
        <v>2719</v>
      </c>
      <c r="V23" s="75" t="s">
        <v>2662</v>
      </c>
      <c r="W23" s="75" t="s">
        <v>2546</v>
      </c>
      <c r="Y23" s="75" t="s">
        <v>2589</v>
      </c>
      <c r="AC23" s="75" t="s">
        <v>2594</v>
      </c>
      <c r="AD23" s="75" t="s">
        <v>2664</v>
      </c>
      <c r="AE23" s="75" t="s">
        <v>1572</v>
      </c>
      <c r="AF23" s="75" t="s">
        <v>2665</v>
      </c>
      <c r="AG23" s="75" t="s">
        <v>2721</v>
      </c>
      <c r="AH23" s="75" t="s">
        <v>2545</v>
      </c>
      <c r="AI23" s="75" t="s">
        <v>2722</v>
      </c>
      <c r="AJ23" s="75" t="s">
        <v>2668</v>
      </c>
      <c r="AK23" s="75" t="s">
        <v>2668</v>
      </c>
    </row>
    <row r="24" spans="1:40" x14ac:dyDescent="0.15">
      <c r="A24" s="106" t="s">
        <v>3005</v>
      </c>
      <c r="B24" s="75" t="s">
        <v>3005</v>
      </c>
      <c r="C24" s="75" t="s">
        <v>2652</v>
      </c>
      <c r="D24" s="75" t="s">
        <v>2653</v>
      </c>
      <c r="E24" s="75" t="s">
        <v>2714</v>
      </c>
      <c r="F24" s="75" t="s">
        <v>2670</v>
      </c>
      <c r="G24" s="75" t="s">
        <v>2715</v>
      </c>
      <c r="H24" s="75" t="s">
        <v>2657</v>
      </c>
      <c r="I24" s="75">
        <v>3470330</v>
      </c>
      <c r="J24" s="75">
        <v>3470330</v>
      </c>
      <c r="K24" s="75">
        <v>3470401</v>
      </c>
      <c r="L24" s="75">
        <v>347</v>
      </c>
      <c r="M24" s="75">
        <v>1972</v>
      </c>
      <c r="N24" s="75">
        <v>43</v>
      </c>
      <c r="O24" s="75">
        <v>133133228</v>
      </c>
      <c r="P24" s="75" t="s">
        <v>2717</v>
      </c>
      <c r="Q24" s="75" t="s">
        <v>2691</v>
      </c>
      <c r="R24" s="75" t="s">
        <v>2718</v>
      </c>
      <c r="S24" s="106">
        <v>122.58</v>
      </c>
      <c r="T24" s="75" t="s">
        <v>2661</v>
      </c>
      <c r="U24" s="75">
        <v>0</v>
      </c>
      <c r="V24" s="75" t="s">
        <v>2662</v>
      </c>
      <c r="W24" s="75" t="s">
        <v>2546</v>
      </c>
      <c r="Y24" s="75" t="s">
        <v>2589</v>
      </c>
      <c r="AC24" s="75" t="s">
        <v>2594</v>
      </c>
      <c r="AD24" s="75" t="s">
        <v>2664</v>
      </c>
      <c r="AE24" s="75" t="s">
        <v>1572</v>
      </c>
      <c r="AF24" s="75" t="s">
        <v>2665</v>
      </c>
      <c r="AG24" s="75" t="s">
        <v>2721</v>
      </c>
      <c r="AH24" s="75" t="s">
        <v>2545</v>
      </c>
      <c r="AI24" s="75" t="s">
        <v>2722</v>
      </c>
      <c r="AJ24" s="75" t="s">
        <v>2668</v>
      </c>
      <c r="AK24" s="75" t="s">
        <v>2668</v>
      </c>
      <c r="AN24" s="75" t="s">
        <v>2725</v>
      </c>
    </row>
    <row r="25" spans="1:40" x14ac:dyDescent="0.15">
      <c r="A25" s="106" t="s">
        <v>3005</v>
      </c>
      <c r="B25" s="75" t="s">
        <v>3005</v>
      </c>
      <c r="C25" s="75" t="s">
        <v>2652</v>
      </c>
      <c r="D25" s="75" t="s">
        <v>2653</v>
      </c>
      <c r="E25" s="75" t="s">
        <v>2714</v>
      </c>
      <c r="F25" s="75" t="s">
        <v>2670</v>
      </c>
      <c r="G25" s="75" t="s">
        <v>2715</v>
      </c>
      <c r="H25" s="75" t="s">
        <v>2726</v>
      </c>
      <c r="I25" s="75" t="s">
        <v>2727</v>
      </c>
      <c r="J25" s="75" t="s">
        <v>2727</v>
      </c>
      <c r="K25" s="75">
        <v>3540401</v>
      </c>
      <c r="L25" s="75">
        <v>354</v>
      </c>
      <c r="M25" s="75">
        <v>1979</v>
      </c>
      <c r="N25" s="75">
        <v>36</v>
      </c>
      <c r="O25" s="75">
        <v>17654243</v>
      </c>
      <c r="P25" s="75" t="s">
        <v>2717</v>
      </c>
      <c r="Q25" s="75" t="s">
        <v>2728</v>
      </c>
      <c r="R25" s="75" t="s">
        <v>2718</v>
      </c>
      <c r="S25" s="106">
        <v>21.93</v>
      </c>
      <c r="T25" s="75" t="s">
        <v>2661</v>
      </c>
      <c r="U25" s="75" t="s">
        <v>2662</v>
      </c>
      <c r="V25" s="75" t="s">
        <v>2663</v>
      </c>
      <c r="W25" s="75" t="s">
        <v>2546</v>
      </c>
      <c r="Y25" s="75" t="s">
        <v>2589</v>
      </c>
      <c r="AC25" s="75" t="s">
        <v>2594</v>
      </c>
      <c r="AD25" s="75" t="s">
        <v>2664</v>
      </c>
      <c r="AE25" s="75" t="s">
        <v>1572</v>
      </c>
      <c r="AF25" s="75" t="s">
        <v>2665</v>
      </c>
      <c r="AG25" s="75" t="s">
        <v>2721</v>
      </c>
      <c r="AH25" s="75" t="s">
        <v>2545</v>
      </c>
      <c r="AI25" s="75" t="s">
        <v>2722</v>
      </c>
      <c r="AJ25" s="75" t="s">
        <v>2668</v>
      </c>
      <c r="AK25" s="75" t="s">
        <v>2668</v>
      </c>
    </row>
    <row r="26" spans="1:40" x14ac:dyDescent="0.15">
      <c r="A26" s="106" t="s">
        <v>3005</v>
      </c>
      <c r="B26" s="75" t="s">
        <v>3005</v>
      </c>
      <c r="C26" s="75" t="s">
        <v>2652</v>
      </c>
      <c r="D26" s="75" t="s">
        <v>2653</v>
      </c>
      <c r="E26" s="75" t="s">
        <v>2714</v>
      </c>
      <c r="F26" s="75" t="s">
        <v>2670</v>
      </c>
      <c r="G26" s="75" t="s">
        <v>2715</v>
      </c>
      <c r="H26" s="75" t="s">
        <v>2726</v>
      </c>
      <c r="I26" s="75">
        <v>3480320</v>
      </c>
      <c r="J26" s="75">
        <v>3480320</v>
      </c>
      <c r="K26" s="75">
        <v>3480401</v>
      </c>
      <c r="L26" s="75">
        <v>348</v>
      </c>
      <c r="M26" s="75">
        <v>1973</v>
      </c>
      <c r="N26" s="75">
        <v>42</v>
      </c>
      <c r="O26" s="75">
        <v>1525615</v>
      </c>
      <c r="P26" s="75" t="s">
        <v>2717</v>
      </c>
      <c r="Q26" s="75" t="s">
        <v>2728</v>
      </c>
      <c r="R26" s="75" t="s">
        <v>2718</v>
      </c>
      <c r="S26" s="106">
        <v>3.23</v>
      </c>
      <c r="T26" s="75" t="s">
        <v>2661</v>
      </c>
      <c r="U26" s="75" t="s">
        <v>2662</v>
      </c>
      <c r="V26" s="75" t="s">
        <v>2663</v>
      </c>
      <c r="W26" s="75" t="s">
        <v>2546</v>
      </c>
      <c r="Y26" s="75" t="s">
        <v>2589</v>
      </c>
      <c r="AC26" s="75" t="s">
        <v>2594</v>
      </c>
      <c r="AD26" s="75" t="s">
        <v>2664</v>
      </c>
      <c r="AE26" s="75" t="s">
        <v>1572</v>
      </c>
      <c r="AF26" s="75" t="s">
        <v>2665</v>
      </c>
      <c r="AG26" s="75" t="s">
        <v>2721</v>
      </c>
      <c r="AH26" s="75" t="s">
        <v>2545</v>
      </c>
      <c r="AI26" s="75" t="s">
        <v>2722</v>
      </c>
      <c r="AJ26" s="75" t="s">
        <v>2668</v>
      </c>
      <c r="AK26" s="75" t="s">
        <v>2668</v>
      </c>
    </row>
    <row r="27" spans="1:40" x14ac:dyDescent="0.15">
      <c r="A27" s="106" t="s">
        <v>3005</v>
      </c>
      <c r="B27" s="75" t="s">
        <v>3005</v>
      </c>
      <c r="C27" s="75" t="s">
        <v>2652</v>
      </c>
      <c r="D27" s="75" t="s">
        <v>2653</v>
      </c>
      <c r="E27" s="75" t="s">
        <v>2714</v>
      </c>
      <c r="F27" s="75" t="s">
        <v>2670</v>
      </c>
      <c r="G27" s="75" t="s">
        <v>2715</v>
      </c>
      <c r="H27" s="75" t="s">
        <v>2657</v>
      </c>
      <c r="I27" s="75">
        <v>3580325</v>
      </c>
      <c r="J27" s="75">
        <v>3580325</v>
      </c>
      <c r="K27" s="75">
        <v>3580401</v>
      </c>
      <c r="L27" s="75">
        <v>358</v>
      </c>
      <c r="M27" s="75">
        <v>1983</v>
      </c>
      <c r="N27" s="75">
        <v>32</v>
      </c>
      <c r="O27" s="75">
        <v>142330287</v>
      </c>
      <c r="P27" s="75" t="s">
        <v>2717</v>
      </c>
      <c r="Q27" s="75" t="s">
        <v>2659</v>
      </c>
      <c r="R27" s="75" t="s">
        <v>2718</v>
      </c>
      <c r="S27" s="106">
        <v>1799.91</v>
      </c>
      <c r="T27" s="75" t="s">
        <v>2661</v>
      </c>
      <c r="U27" s="75" t="s">
        <v>2662</v>
      </c>
      <c r="V27" s="75" t="s">
        <v>2719</v>
      </c>
      <c r="W27" s="75" t="s">
        <v>2546</v>
      </c>
      <c r="Y27" s="75" t="s">
        <v>2590</v>
      </c>
      <c r="AC27" s="75" t="s">
        <v>2594</v>
      </c>
      <c r="AD27" s="75" t="s">
        <v>2664</v>
      </c>
      <c r="AE27" s="75" t="s">
        <v>1572</v>
      </c>
      <c r="AF27" s="75" t="s">
        <v>2665</v>
      </c>
      <c r="AG27" s="75" t="s">
        <v>2721</v>
      </c>
      <c r="AH27" s="75" t="s">
        <v>2545</v>
      </c>
      <c r="AI27" s="75" t="s">
        <v>2722</v>
      </c>
      <c r="AJ27" s="75" t="s">
        <v>2668</v>
      </c>
      <c r="AK27" s="75" t="s">
        <v>2668</v>
      </c>
    </row>
    <row r="28" spans="1:40" x14ac:dyDescent="0.15">
      <c r="A28" s="106" t="s">
        <v>3005</v>
      </c>
      <c r="B28" s="75" t="s">
        <v>3005</v>
      </c>
      <c r="C28" s="75" t="s">
        <v>2652</v>
      </c>
      <c r="D28" s="75" t="s">
        <v>2653</v>
      </c>
      <c r="E28" s="75" t="s">
        <v>2714</v>
      </c>
      <c r="F28" s="75" t="s">
        <v>2670</v>
      </c>
      <c r="G28" s="75" t="s">
        <v>2715</v>
      </c>
      <c r="H28" s="75" t="s">
        <v>2657</v>
      </c>
      <c r="I28" s="75">
        <v>3620325</v>
      </c>
      <c r="J28" s="75">
        <v>3620325</v>
      </c>
      <c r="K28" s="75">
        <v>3620401</v>
      </c>
      <c r="L28" s="75">
        <v>362</v>
      </c>
      <c r="M28" s="75">
        <v>1987</v>
      </c>
      <c r="N28" s="75">
        <v>28</v>
      </c>
      <c r="O28" s="75">
        <v>36139743</v>
      </c>
      <c r="P28" s="75" t="s">
        <v>2717</v>
      </c>
      <c r="Q28" s="75" t="s">
        <v>2659</v>
      </c>
      <c r="R28" s="75" t="s">
        <v>2718</v>
      </c>
      <c r="S28" s="106">
        <v>699.71</v>
      </c>
      <c r="T28" s="75" t="s">
        <v>2661</v>
      </c>
      <c r="U28" s="75" t="s">
        <v>2719</v>
      </c>
      <c r="V28" s="75" t="s">
        <v>2663</v>
      </c>
      <c r="W28" s="75" t="s">
        <v>2546</v>
      </c>
      <c r="Y28" s="75" t="s">
        <v>2590</v>
      </c>
      <c r="AC28" s="75" t="s">
        <v>2594</v>
      </c>
      <c r="AD28" s="75" t="s">
        <v>2664</v>
      </c>
      <c r="AE28" s="75" t="s">
        <v>1572</v>
      </c>
      <c r="AF28" s="75" t="s">
        <v>2665</v>
      </c>
      <c r="AG28" s="75" t="s">
        <v>2721</v>
      </c>
      <c r="AH28" s="75" t="s">
        <v>2545</v>
      </c>
      <c r="AI28" s="75" t="s">
        <v>2722</v>
      </c>
      <c r="AJ28" s="75" t="s">
        <v>2668</v>
      </c>
      <c r="AK28" s="75" t="s">
        <v>2668</v>
      </c>
    </row>
    <row r="29" spans="1:40" x14ac:dyDescent="0.15">
      <c r="A29" s="106" t="s">
        <v>3005</v>
      </c>
      <c r="B29" s="75" t="s">
        <v>3005</v>
      </c>
      <c r="C29" s="75" t="s">
        <v>2652</v>
      </c>
      <c r="D29" s="75" t="s">
        <v>2653</v>
      </c>
      <c r="E29" s="75" t="s">
        <v>2714</v>
      </c>
      <c r="F29" s="75" t="s">
        <v>2670</v>
      </c>
      <c r="G29" s="75" t="s">
        <v>2715</v>
      </c>
      <c r="H29" s="75" t="s">
        <v>2729</v>
      </c>
      <c r="I29" s="75">
        <v>3620325</v>
      </c>
      <c r="J29" s="75">
        <v>3620325</v>
      </c>
      <c r="K29" s="75">
        <v>3620401</v>
      </c>
      <c r="L29" s="75">
        <v>362</v>
      </c>
      <c r="M29" s="75">
        <v>1987</v>
      </c>
      <c r="N29" s="75">
        <v>28</v>
      </c>
      <c r="O29" s="75">
        <v>481525</v>
      </c>
      <c r="P29" s="75" t="s">
        <v>2717</v>
      </c>
      <c r="Q29" s="75" t="s">
        <v>2728</v>
      </c>
      <c r="R29" s="75" t="s">
        <v>2718</v>
      </c>
      <c r="S29" s="106">
        <v>33.28</v>
      </c>
      <c r="T29" s="75" t="s">
        <v>2661</v>
      </c>
      <c r="U29" s="75" t="s">
        <v>2662</v>
      </c>
      <c r="V29" s="75" t="s">
        <v>2663</v>
      </c>
      <c r="W29" s="75" t="s">
        <v>2546</v>
      </c>
      <c r="Y29" s="75" t="s">
        <v>2590</v>
      </c>
      <c r="AC29" s="75" t="s">
        <v>2594</v>
      </c>
      <c r="AD29" s="75" t="s">
        <v>2664</v>
      </c>
      <c r="AE29" s="75" t="s">
        <v>1572</v>
      </c>
      <c r="AF29" s="75" t="s">
        <v>2665</v>
      </c>
      <c r="AG29" s="75" t="s">
        <v>2721</v>
      </c>
      <c r="AH29" s="75" t="s">
        <v>2545</v>
      </c>
      <c r="AI29" s="75" t="s">
        <v>2722</v>
      </c>
      <c r="AJ29" s="75" t="s">
        <v>2668</v>
      </c>
      <c r="AK29" s="75" t="s">
        <v>2668</v>
      </c>
    </row>
    <row r="30" spans="1:40" x14ac:dyDescent="0.15">
      <c r="A30" s="106" t="s">
        <v>3005</v>
      </c>
      <c r="B30" s="75" t="s">
        <v>3005</v>
      </c>
      <c r="C30" s="75" t="s">
        <v>2652</v>
      </c>
      <c r="D30" s="75" t="s">
        <v>2653</v>
      </c>
      <c r="E30" s="75" t="s">
        <v>2714</v>
      </c>
      <c r="F30" s="75" t="s">
        <v>2670</v>
      </c>
      <c r="G30" s="75" t="s">
        <v>2715</v>
      </c>
      <c r="H30" s="75" t="s">
        <v>2730</v>
      </c>
      <c r="I30" s="75">
        <v>4050114</v>
      </c>
      <c r="J30" s="75">
        <v>4050114</v>
      </c>
      <c r="K30" s="75">
        <v>4050201</v>
      </c>
      <c r="L30" s="75">
        <v>404</v>
      </c>
      <c r="M30" s="75">
        <v>1992</v>
      </c>
      <c r="N30" s="75">
        <v>23</v>
      </c>
      <c r="O30" s="75">
        <v>201920073</v>
      </c>
      <c r="P30" s="75" t="s">
        <v>2717</v>
      </c>
      <c r="Q30" s="75" t="s">
        <v>2731</v>
      </c>
      <c r="R30" s="75" t="s">
        <v>2718</v>
      </c>
      <c r="S30" s="106">
        <v>1470.6</v>
      </c>
      <c r="T30" s="75" t="s">
        <v>2661</v>
      </c>
      <c r="U30" s="75" t="s">
        <v>2719</v>
      </c>
      <c r="V30" s="75" t="s">
        <v>2663</v>
      </c>
      <c r="W30" s="75" t="s">
        <v>2546</v>
      </c>
      <c r="Y30" s="75" t="s">
        <v>2590</v>
      </c>
      <c r="AC30" s="75" t="s">
        <v>2594</v>
      </c>
      <c r="AD30" s="75" t="s">
        <v>2664</v>
      </c>
      <c r="AE30" s="75" t="s">
        <v>1572</v>
      </c>
      <c r="AF30" s="75" t="s">
        <v>2665</v>
      </c>
      <c r="AG30" s="75" t="s">
        <v>2721</v>
      </c>
      <c r="AH30" s="75" t="s">
        <v>2545</v>
      </c>
      <c r="AI30" s="75" t="s">
        <v>2722</v>
      </c>
      <c r="AJ30" s="75" t="s">
        <v>2668</v>
      </c>
      <c r="AK30" s="75" t="s">
        <v>2668</v>
      </c>
    </row>
    <row r="31" spans="1:40" x14ac:dyDescent="0.15">
      <c r="A31" s="106" t="s">
        <v>3005</v>
      </c>
      <c r="B31" s="75" t="s">
        <v>3005</v>
      </c>
      <c r="C31" s="75" t="s">
        <v>2652</v>
      </c>
      <c r="D31" s="75" t="s">
        <v>2653</v>
      </c>
      <c r="E31" s="75" t="s">
        <v>2714</v>
      </c>
      <c r="F31" s="75" t="s">
        <v>2670</v>
      </c>
      <c r="G31" s="75" t="s">
        <v>2715</v>
      </c>
      <c r="H31" s="75" t="s">
        <v>2730</v>
      </c>
      <c r="I31" s="75">
        <v>4050319</v>
      </c>
      <c r="J31" s="75">
        <v>4050319</v>
      </c>
      <c r="K31" s="75">
        <v>4050401</v>
      </c>
      <c r="L31" s="75">
        <v>405</v>
      </c>
      <c r="M31" s="75">
        <v>1993</v>
      </c>
      <c r="N31" s="75">
        <v>22</v>
      </c>
      <c r="O31" s="75">
        <v>1245457</v>
      </c>
      <c r="P31" s="75" t="s">
        <v>2717</v>
      </c>
      <c r="Q31" s="75" t="s">
        <v>2732</v>
      </c>
      <c r="R31" s="75" t="s">
        <v>2718</v>
      </c>
      <c r="S31" s="106">
        <v>160</v>
      </c>
      <c r="T31" s="75" t="s">
        <v>2661</v>
      </c>
      <c r="U31" s="75" t="s">
        <v>2719</v>
      </c>
      <c r="V31" s="75" t="s">
        <v>2663</v>
      </c>
      <c r="W31" s="75" t="s">
        <v>2546</v>
      </c>
      <c r="Y31" s="75" t="s">
        <v>2590</v>
      </c>
      <c r="AC31" s="75" t="s">
        <v>2594</v>
      </c>
      <c r="AD31" s="75" t="s">
        <v>2664</v>
      </c>
      <c r="AE31" s="75" t="s">
        <v>1572</v>
      </c>
      <c r="AF31" s="75" t="s">
        <v>2665</v>
      </c>
      <c r="AG31" s="75" t="s">
        <v>2721</v>
      </c>
      <c r="AH31" s="75" t="s">
        <v>2545</v>
      </c>
      <c r="AI31" s="75" t="s">
        <v>2722</v>
      </c>
      <c r="AJ31" s="75" t="s">
        <v>2668</v>
      </c>
      <c r="AK31" s="75" t="s">
        <v>2668</v>
      </c>
    </row>
    <row r="32" spans="1:40" x14ac:dyDescent="0.15">
      <c r="A32" s="106" t="s">
        <v>1598</v>
      </c>
      <c r="B32" s="75" t="s">
        <v>1598</v>
      </c>
      <c r="C32" s="75" t="s">
        <v>2652</v>
      </c>
      <c r="D32" s="75" t="s">
        <v>2653</v>
      </c>
      <c r="E32" s="75" t="s">
        <v>2733</v>
      </c>
      <c r="F32" s="75" t="s">
        <v>98</v>
      </c>
      <c r="G32" s="75" t="s">
        <v>2734</v>
      </c>
      <c r="H32" s="75" t="s">
        <v>2657</v>
      </c>
      <c r="I32" s="75" t="s">
        <v>2735</v>
      </c>
      <c r="J32" s="75">
        <v>4010325</v>
      </c>
      <c r="K32" s="75">
        <v>4020401</v>
      </c>
      <c r="L32" s="75">
        <v>402</v>
      </c>
      <c r="M32" s="75">
        <v>1990</v>
      </c>
      <c r="N32" s="75">
        <v>25</v>
      </c>
      <c r="O32" s="75">
        <v>74366644</v>
      </c>
      <c r="P32" s="75" t="s">
        <v>2717</v>
      </c>
      <c r="Q32" s="75" t="s">
        <v>2691</v>
      </c>
      <c r="R32" s="75" t="s">
        <v>2718</v>
      </c>
      <c r="S32" s="106">
        <v>623.92999999999995</v>
      </c>
      <c r="T32" s="75" t="s">
        <v>2661</v>
      </c>
      <c r="U32" s="75" t="s">
        <v>2736</v>
      </c>
      <c r="V32" s="75" t="s">
        <v>2662</v>
      </c>
      <c r="W32" s="75" t="s">
        <v>2546</v>
      </c>
      <c r="Y32" s="75" t="s">
        <v>2590</v>
      </c>
      <c r="AC32" s="75" t="s">
        <v>2594</v>
      </c>
      <c r="AD32" s="75" t="s">
        <v>2664</v>
      </c>
      <c r="AE32" s="75" t="s">
        <v>1572</v>
      </c>
      <c r="AF32" s="75" t="s">
        <v>2665</v>
      </c>
      <c r="AG32" s="75" t="s">
        <v>2721</v>
      </c>
      <c r="AH32" s="75" t="s">
        <v>2545</v>
      </c>
      <c r="AI32" s="75" t="s">
        <v>2722</v>
      </c>
      <c r="AJ32" s="75" t="s">
        <v>2668</v>
      </c>
      <c r="AK32" s="75" t="s">
        <v>2668</v>
      </c>
    </row>
    <row r="33" spans="1:46" x14ac:dyDescent="0.15">
      <c r="A33" s="106" t="s">
        <v>1599</v>
      </c>
      <c r="B33" s="75" t="s">
        <v>1599</v>
      </c>
      <c r="C33" s="75" t="s">
        <v>2652</v>
      </c>
      <c r="D33" s="75" t="s">
        <v>2653</v>
      </c>
      <c r="E33" s="75" t="s">
        <v>2733</v>
      </c>
      <c r="F33" s="75" t="s">
        <v>98</v>
      </c>
      <c r="G33" s="75" t="s">
        <v>2737</v>
      </c>
      <c r="H33" s="75" t="s">
        <v>2657</v>
      </c>
      <c r="I33" s="75" t="s">
        <v>2738</v>
      </c>
      <c r="J33" s="75">
        <v>4100320</v>
      </c>
      <c r="K33" s="75">
        <v>4010301</v>
      </c>
      <c r="L33" s="75">
        <v>409</v>
      </c>
      <c r="M33" s="75">
        <v>1997</v>
      </c>
      <c r="N33" s="75">
        <v>18</v>
      </c>
      <c r="O33" s="75">
        <v>662158599</v>
      </c>
      <c r="P33" s="75" t="s">
        <v>2717</v>
      </c>
      <c r="Q33" s="75" t="s">
        <v>2691</v>
      </c>
      <c r="R33" s="75" t="s">
        <v>2718</v>
      </c>
      <c r="S33" s="106">
        <v>491.3</v>
      </c>
      <c r="T33" s="75" t="s">
        <v>2661</v>
      </c>
      <c r="U33" s="75" t="s">
        <v>2662</v>
      </c>
      <c r="V33" s="75" t="s">
        <v>2663</v>
      </c>
      <c r="W33" s="75" t="s">
        <v>2546</v>
      </c>
      <c r="Y33" s="75" t="s">
        <v>2590</v>
      </c>
      <c r="AC33" s="75" t="s">
        <v>2594</v>
      </c>
      <c r="AD33" s="75" t="s">
        <v>2664</v>
      </c>
      <c r="AE33" s="75" t="s">
        <v>1572</v>
      </c>
      <c r="AF33" s="75" t="s">
        <v>2665</v>
      </c>
      <c r="AG33" s="75" t="s">
        <v>2721</v>
      </c>
      <c r="AH33" s="75" t="s">
        <v>2545</v>
      </c>
      <c r="AI33" s="75" t="s">
        <v>2722</v>
      </c>
      <c r="AJ33" s="75" t="s">
        <v>2668</v>
      </c>
      <c r="AK33" s="75" t="s">
        <v>2668</v>
      </c>
    </row>
    <row r="34" spans="1:46" x14ac:dyDescent="0.15">
      <c r="A34" s="106" t="s">
        <v>1600</v>
      </c>
      <c r="B34" s="75" t="s">
        <v>1600</v>
      </c>
      <c r="C34" s="75" t="s">
        <v>2652</v>
      </c>
      <c r="D34" s="75" t="s">
        <v>2653</v>
      </c>
      <c r="E34" s="75" t="s">
        <v>2739</v>
      </c>
      <c r="F34" s="75" t="s">
        <v>2740</v>
      </c>
      <c r="G34" s="75" t="s">
        <v>2741</v>
      </c>
      <c r="H34" s="75" t="s">
        <v>2657</v>
      </c>
      <c r="I34" s="75" t="s">
        <v>2742</v>
      </c>
      <c r="J34" s="75">
        <v>4100305</v>
      </c>
      <c r="K34" s="75">
        <v>4100301</v>
      </c>
      <c r="L34" s="75">
        <v>409</v>
      </c>
      <c r="M34" s="75">
        <v>1997</v>
      </c>
      <c r="N34" s="75">
        <v>18</v>
      </c>
      <c r="O34" s="75">
        <v>157243422</v>
      </c>
      <c r="P34" s="75" t="s">
        <v>2717</v>
      </c>
      <c r="Q34" s="75" t="s">
        <v>2691</v>
      </c>
      <c r="R34" s="75" t="s">
        <v>2718</v>
      </c>
      <c r="S34" s="106">
        <v>65.02</v>
      </c>
      <c r="T34" s="75" t="s">
        <v>2661</v>
      </c>
      <c r="U34" s="75" t="s">
        <v>2662</v>
      </c>
      <c r="V34" s="75" t="s">
        <v>2663</v>
      </c>
      <c r="W34" s="75" t="s">
        <v>2546</v>
      </c>
      <c r="Y34" s="75" t="s">
        <v>2590</v>
      </c>
      <c r="AC34" s="75" t="s">
        <v>2594</v>
      </c>
      <c r="AD34" s="75" t="s">
        <v>2664</v>
      </c>
      <c r="AE34" s="75" t="s">
        <v>1572</v>
      </c>
      <c r="AF34" s="75" t="s">
        <v>2665</v>
      </c>
      <c r="AG34" s="75" t="s">
        <v>2721</v>
      </c>
      <c r="AH34" s="75" t="s">
        <v>2545</v>
      </c>
      <c r="AI34" s="75" t="s">
        <v>2722</v>
      </c>
      <c r="AJ34" s="75" t="s">
        <v>2668</v>
      </c>
      <c r="AK34" s="75" t="s">
        <v>2668</v>
      </c>
      <c r="AN34" s="75" t="s">
        <v>2743</v>
      </c>
    </row>
    <row r="35" spans="1:46" x14ac:dyDescent="0.15">
      <c r="A35" s="106" t="s">
        <v>1601</v>
      </c>
      <c r="B35" s="75" t="s">
        <v>1601</v>
      </c>
      <c r="C35" s="75" t="s">
        <v>2652</v>
      </c>
      <c r="D35" s="75" t="s">
        <v>2653</v>
      </c>
      <c r="E35" s="75" t="s">
        <v>2744</v>
      </c>
      <c r="F35" s="75" t="s">
        <v>98</v>
      </c>
      <c r="G35" s="75" t="s">
        <v>1602</v>
      </c>
      <c r="H35" s="75" t="s">
        <v>2657</v>
      </c>
      <c r="I35" s="75" t="s">
        <v>2745</v>
      </c>
      <c r="J35" s="75">
        <v>4051130</v>
      </c>
      <c r="K35" s="75">
        <v>4060401</v>
      </c>
      <c r="L35" s="75">
        <v>406</v>
      </c>
      <c r="M35" s="75">
        <v>1994</v>
      </c>
      <c r="N35" s="75">
        <v>21</v>
      </c>
      <c r="O35" s="75">
        <v>732182316</v>
      </c>
      <c r="P35" s="75" t="s">
        <v>2717</v>
      </c>
      <c r="Q35" s="75" t="s">
        <v>2691</v>
      </c>
      <c r="R35" s="75" t="s">
        <v>2718</v>
      </c>
      <c r="S35" s="106">
        <v>1331.09</v>
      </c>
      <c r="T35" s="75" t="s">
        <v>2661</v>
      </c>
      <c r="U35" s="75" t="s">
        <v>2736</v>
      </c>
      <c r="V35" s="75" t="s">
        <v>2662</v>
      </c>
      <c r="W35" s="75" t="s">
        <v>2546</v>
      </c>
      <c r="Y35" s="75" t="s">
        <v>2590</v>
      </c>
      <c r="AC35" s="75" t="s">
        <v>2594</v>
      </c>
      <c r="AD35" s="75" t="s">
        <v>2664</v>
      </c>
      <c r="AE35" s="75" t="s">
        <v>1572</v>
      </c>
      <c r="AF35" s="75" t="s">
        <v>2665</v>
      </c>
      <c r="AG35" s="75" t="s">
        <v>2721</v>
      </c>
      <c r="AH35" s="75" t="s">
        <v>2545</v>
      </c>
      <c r="AI35" s="75" t="s">
        <v>2722</v>
      </c>
      <c r="AJ35" s="75" t="s">
        <v>2668</v>
      </c>
      <c r="AK35" s="75" t="s">
        <v>2668</v>
      </c>
    </row>
    <row r="36" spans="1:46" x14ac:dyDescent="0.15">
      <c r="A36" s="106" t="s">
        <v>1601</v>
      </c>
      <c r="B36" s="75" t="s">
        <v>1601</v>
      </c>
      <c r="C36" s="75" t="s">
        <v>2652</v>
      </c>
      <c r="D36" s="75" t="s">
        <v>2653</v>
      </c>
      <c r="E36" s="75" t="s">
        <v>2744</v>
      </c>
      <c r="G36" s="75" t="s">
        <v>1602</v>
      </c>
      <c r="H36" s="75" t="s">
        <v>2657</v>
      </c>
      <c r="I36" s="75">
        <v>4290321</v>
      </c>
      <c r="J36" s="75">
        <v>4290321</v>
      </c>
      <c r="K36" s="75">
        <v>4290401</v>
      </c>
      <c r="N36" s="75">
        <v>2015</v>
      </c>
      <c r="O36" s="75">
        <v>929377346</v>
      </c>
      <c r="Q36" s="75" t="s">
        <v>2691</v>
      </c>
      <c r="S36" s="106">
        <v>470.68</v>
      </c>
      <c r="T36" s="75" t="s">
        <v>2661</v>
      </c>
      <c r="U36" s="75" t="s">
        <v>2719</v>
      </c>
      <c r="V36" s="75" t="s">
        <v>2662</v>
      </c>
      <c r="W36" s="75" t="s">
        <v>2546</v>
      </c>
      <c r="Y36" s="75" t="s">
        <v>2590</v>
      </c>
      <c r="AC36" s="75" t="s">
        <v>2594</v>
      </c>
      <c r="AD36" s="75" t="s">
        <v>2664</v>
      </c>
      <c r="AE36" s="75" t="s">
        <v>1572</v>
      </c>
      <c r="AF36" s="75" t="s">
        <v>2665</v>
      </c>
      <c r="AG36" s="75" t="s">
        <v>2721</v>
      </c>
      <c r="AH36" s="75" t="s">
        <v>2545</v>
      </c>
      <c r="AI36" s="75" t="s">
        <v>2722</v>
      </c>
      <c r="AJ36" s="75" t="s">
        <v>2668</v>
      </c>
      <c r="AK36" s="75" t="s">
        <v>2668</v>
      </c>
    </row>
    <row r="37" spans="1:46" x14ac:dyDescent="0.15">
      <c r="A37" s="106" t="s">
        <v>1603</v>
      </c>
      <c r="B37" s="75" t="s">
        <v>1603</v>
      </c>
      <c r="C37" s="75" t="s">
        <v>2652</v>
      </c>
      <c r="D37" s="75" t="s">
        <v>2653</v>
      </c>
      <c r="E37" s="75" t="s">
        <v>2714</v>
      </c>
      <c r="F37" s="75" t="s">
        <v>2740</v>
      </c>
      <c r="G37" s="75">
        <v>252</v>
      </c>
      <c r="H37" s="75" t="s">
        <v>2657</v>
      </c>
      <c r="I37" s="75" t="s">
        <v>2746</v>
      </c>
      <c r="J37" s="75">
        <v>4120104</v>
      </c>
      <c r="K37" s="75">
        <v>4120801</v>
      </c>
      <c r="L37" s="75">
        <v>412</v>
      </c>
      <c r="M37" s="75">
        <v>2000</v>
      </c>
      <c r="N37" s="75">
        <v>15</v>
      </c>
      <c r="O37" s="75">
        <v>1013551681</v>
      </c>
      <c r="P37" s="75" t="s">
        <v>2717</v>
      </c>
      <c r="Q37" s="75" t="s">
        <v>2659</v>
      </c>
      <c r="R37" s="75" t="s">
        <v>2718</v>
      </c>
      <c r="S37" s="106">
        <v>1809.42</v>
      </c>
      <c r="T37" s="75" t="s">
        <v>2661</v>
      </c>
      <c r="U37" s="75" t="s">
        <v>2719</v>
      </c>
      <c r="V37" s="75" t="s">
        <v>2662</v>
      </c>
      <c r="W37" s="75" t="s">
        <v>2546</v>
      </c>
      <c r="Y37" s="75" t="s">
        <v>2590</v>
      </c>
      <c r="AC37" s="75" t="s">
        <v>2594</v>
      </c>
      <c r="AD37" s="75" t="s">
        <v>2664</v>
      </c>
      <c r="AE37" s="75" t="s">
        <v>1572</v>
      </c>
      <c r="AF37" s="75" t="s">
        <v>2665</v>
      </c>
      <c r="AG37" s="75" t="s">
        <v>2721</v>
      </c>
      <c r="AH37" s="75" t="s">
        <v>2545</v>
      </c>
      <c r="AI37" s="75" t="s">
        <v>2722</v>
      </c>
      <c r="AJ37" s="75" t="s">
        <v>2668</v>
      </c>
      <c r="AK37" s="75" t="s">
        <v>2668</v>
      </c>
    </row>
    <row r="38" spans="1:46" x14ac:dyDescent="0.15">
      <c r="A38" s="106" t="s">
        <v>3007</v>
      </c>
      <c r="B38" s="75" t="s">
        <v>3007</v>
      </c>
      <c r="C38" s="75" t="s">
        <v>2652</v>
      </c>
      <c r="D38" s="75" t="s">
        <v>2653</v>
      </c>
      <c r="E38" s="75" t="s">
        <v>2747</v>
      </c>
      <c r="F38" s="75" t="s">
        <v>2748</v>
      </c>
      <c r="G38" s="75" t="s">
        <v>2749</v>
      </c>
      <c r="H38" s="75" t="s">
        <v>2657</v>
      </c>
      <c r="I38" s="75" t="s">
        <v>2750</v>
      </c>
      <c r="J38" s="75">
        <v>3520325</v>
      </c>
      <c r="K38" s="75">
        <v>3520401</v>
      </c>
      <c r="L38" s="75">
        <v>452</v>
      </c>
      <c r="M38" s="75">
        <v>1977</v>
      </c>
      <c r="N38" s="75">
        <v>38</v>
      </c>
      <c r="O38" s="75">
        <v>59991572</v>
      </c>
      <c r="P38" s="75" t="s">
        <v>2717</v>
      </c>
      <c r="Q38" s="75" t="s">
        <v>2691</v>
      </c>
      <c r="R38" s="75" t="s">
        <v>2718</v>
      </c>
      <c r="S38" s="106">
        <v>660.91</v>
      </c>
      <c r="T38" s="75" t="s">
        <v>2661</v>
      </c>
      <c r="U38" s="75" t="s">
        <v>2719</v>
      </c>
      <c r="V38" s="75" t="s">
        <v>2662</v>
      </c>
      <c r="W38" s="75" t="s">
        <v>2546</v>
      </c>
      <c r="Y38" s="75" t="s">
        <v>2589</v>
      </c>
      <c r="AC38" s="75" t="s">
        <v>2594</v>
      </c>
      <c r="AD38" s="75" t="s">
        <v>2664</v>
      </c>
      <c r="AE38" s="75" t="s">
        <v>1572</v>
      </c>
      <c r="AF38" s="75" t="s">
        <v>2665</v>
      </c>
      <c r="AG38" s="75" t="s">
        <v>2721</v>
      </c>
      <c r="AH38" s="75" t="s">
        <v>2545</v>
      </c>
      <c r="AI38" s="75" t="s">
        <v>2722</v>
      </c>
      <c r="AJ38" s="75" t="s">
        <v>2668</v>
      </c>
      <c r="AK38" s="75" t="s">
        <v>2668</v>
      </c>
    </row>
    <row r="39" spans="1:46" x14ac:dyDescent="0.15">
      <c r="A39" s="106" t="s">
        <v>1612</v>
      </c>
      <c r="B39" s="75" t="s">
        <v>1612</v>
      </c>
      <c r="C39" s="75" t="s">
        <v>2652</v>
      </c>
      <c r="D39" s="75" t="s">
        <v>2653</v>
      </c>
      <c r="E39" s="75" t="s">
        <v>2747</v>
      </c>
      <c r="F39" s="75" t="s">
        <v>2751</v>
      </c>
      <c r="G39" s="75" t="s">
        <v>2752</v>
      </c>
      <c r="H39" s="75" t="s">
        <v>2657</v>
      </c>
      <c r="I39" s="75" t="s">
        <v>2753</v>
      </c>
      <c r="J39" s="75">
        <v>4161018</v>
      </c>
      <c r="K39" s="75">
        <v>4170801</v>
      </c>
      <c r="L39" s="75" t="s">
        <v>2754</v>
      </c>
      <c r="M39" s="75">
        <v>2005</v>
      </c>
      <c r="N39" s="75">
        <v>10</v>
      </c>
      <c r="O39" s="75">
        <v>781684594</v>
      </c>
      <c r="P39" s="75" t="s">
        <v>2717</v>
      </c>
      <c r="Q39" s="75" t="s">
        <v>2659</v>
      </c>
      <c r="R39" s="75" t="s">
        <v>2718</v>
      </c>
      <c r="S39" s="106">
        <v>1574.97</v>
      </c>
      <c r="T39" s="75" t="s">
        <v>2661</v>
      </c>
      <c r="U39" s="75" t="s">
        <v>2736</v>
      </c>
      <c r="V39" s="75" t="s">
        <v>2662</v>
      </c>
      <c r="W39" s="75" t="s">
        <v>2546</v>
      </c>
      <c r="Y39" s="75" t="s">
        <v>2590</v>
      </c>
      <c r="AC39" s="75" t="s">
        <v>2594</v>
      </c>
      <c r="AD39" s="75" t="s">
        <v>2664</v>
      </c>
      <c r="AE39" s="75" t="s">
        <v>1572</v>
      </c>
      <c r="AF39" s="75" t="s">
        <v>2665</v>
      </c>
      <c r="AG39" s="75" t="s">
        <v>2721</v>
      </c>
      <c r="AH39" s="75" t="s">
        <v>2545</v>
      </c>
      <c r="AI39" s="75" t="s">
        <v>2722</v>
      </c>
      <c r="AJ39" s="75" t="s">
        <v>2668</v>
      </c>
      <c r="AK39" s="75" t="s">
        <v>2668</v>
      </c>
    </row>
    <row r="40" spans="1:46" x14ac:dyDescent="0.15">
      <c r="A40" s="106" t="s">
        <v>3008</v>
      </c>
      <c r="B40" s="75" t="s">
        <v>3008</v>
      </c>
      <c r="C40" s="75" t="s">
        <v>2652</v>
      </c>
      <c r="D40" s="75" t="s">
        <v>2653</v>
      </c>
      <c r="E40" s="75" t="s">
        <v>2755</v>
      </c>
      <c r="F40" s="75" t="s">
        <v>2756</v>
      </c>
      <c r="G40" s="75" t="s">
        <v>2757</v>
      </c>
      <c r="H40" s="75" t="s">
        <v>2657</v>
      </c>
      <c r="I40" s="75">
        <v>4130312</v>
      </c>
      <c r="J40" s="75">
        <v>4130312</v>
      </c>
      <c r="K40" s="75">
        <v>4140701</v>
      </c>
      <c r="L40" s="75">
        <v>414</v>
      </c>
      <c r="M40" s="75">
        <v>2002</v>
      </c>
      <c r="N40" s="75">
        <v>13</v>
      </c>
      <c r="O40" s="75">
        <v>1215927541</v>
      </c>
      <c r="P40" s="75" t="s">
        <v>2717</v>
      </c>
      <c r="Q40" s="75" t="s">
        <v>2732</v>
      </c>
      <c r="R40" s="75" t="s">
        <v>2718</v>
      </c>
      <c r="S40" s="106">
        <v>2719.41</v>
      </c>
      <c r="T40" s="75" t="s">
        <v>2661</v>
      </c>
      <c r="U40" s="75" t="s">
        <v>2719</v>
      </c>
      <c r="V40" s="75" t="s">
        <v>2719</v>
      </c>
      <c r="W40" s="75" t="s">
        <v>2546</v>
      </c>
      <c r="Y40" s="75" t="s">
        <v>2590</v>
      </c>
      <c r="AC40" s="75" t="s">
        <v>2594</v>
      </c>
      <c r="AD40" s="75" t="s">
        <v>2664</v>
      </c>
      <c r="AE40" s="75" t="s">
        <v>1572</v>
      </c>
      <c r="AF40" s="75" t="s">
        <v>2665</v>
      </c>
      <c r="AG40" s="75" t="s">
        <v>2721</v>
      </c>
      <c r="AH40" s="75" t="s">
        <v>2545</v>
      </c>
      <c r="AI40" s="75" t="s">
        <v>2722</v>
      </c>
      <c r="AJ40" s="75" t="s">
        <v>2668</v>
      </c>
      <c r="AK40" s="75" t="s">
        <v>2668</v>
      </c>
    </row>
    <row r="41" spans="1:46" x14ac:dyDescent="0.15">
      <c r="A41" s="106" t="s">
        <v>3008</v>
      </c>
      <c r="B41" s="75" t="s">
        <v>3008</v>
      </c>
      <c r="C41" s="75" t="s">
        <v>2652</v>
      </c>
      <c r="D41" s="75" t="s">
        <v>2653</v>
      </c>
      <c r="E41" s="75" t="s">
        <v>2755</v>
      </c>
      <c r="F41" s="75" t="s">
        <v>2756</v>
      </c>
      <c r="G41" s="75" t="s">
        <v>2757</v>
      </c>
      <c r="H41" s="75" t="s">
        <v>2657</v>
      </c>
      <c r="I41" s="75" t="s">
        <v>2758</v>
      </c>
      <c r="J41" s="75">
        <v>4140315</v>
      </c>
      <c r="K41" s="75">
        <v>4140701</v>
      </c>
      <c r="L41" s="75">
        <v>414</v>
      </c>
      <c r="M41" s="75">
        <v>2002</v>
      </c>
      <c r="N41" s="75">
        <v>13</v>
      </c>
      <c r="O41" s="75">
        <v>196128757</v>
      </c>
      <c r="P41" s="75" t="s">
        <v>2717</v>
      </c>
      <c r="Q41" s="75" t="s">
        <v>2659</v>
      </c>
      <c r="R41" s="75" t="s">
        <v>2718</v>
      </c>
      <c r="S41" s="106">
        <v>934.43</v>
      </c>
      <c r="T41" s="75" t="s">
        <v>2661</v>
      </c>
      <c r="U41" s="75" t="s">
        <v>2736</v>
      </c>
      <c r="V41" s="75" t="s">
        <v>2663</v>
      </c>
      <c r="W41" s="75" t="s">
        <v>2546</v>
      </c>
      <c r="Y41" s="75" t="s">
        <v>2590</v>
      </c>
      <c r="AC41" s="75" t="s">
        <v>2594</v>
      </c>
      <c r="AD41" s="75" t="s">
        <v>2664</v>
      </c>
      <c r="AE41" s="75" t="s">
        <v>1572</v>
      </c>
      <c r="AF41" s="75" t="s">
        <v>2665</v>
      </c>
      <c r="AG41" s="75" t="s">
        <v>2721</v>
      </c>
      <c r="AH41" s="75" t="s">
        <v>2545</v>
      </c>
      <c r="AI41" s="75" t="s">
        <v>2722</v>
      </c>
      <c r="AJ41" s="75" t="s">
        <v>2668</v>
      </c>
      <c r="AK41" s="75" t="s">
        <v>2668</v>
      </c>
    </row>
    <row r="42" spans="1:46" x14ac:dyDescent="0.15">
      <c r="A42" s="106" t="s">
        <v>2759</v>
      </c>
      <c r="B42" s="75" t="s">
        <v>2759</v>
      </c>
      <c r="C42" s="75" t="s">
        <v>2652</v>
      </c>
      <c r="D42" s="75" t="s">
        <v>2653</v>
      </c>
      <c r="E42" s="75" t="s">
        <v>2760</v>
      </c>
      <c r="F42" s="75" t="s">
        <v>2761</v>
      </c>
      <c r="G42" s="75" t="s">
        <v>2762</v>
      </c>
      <c r="H42" s="75" t="s">
        <v>2657</v>
      </c>
      <c r="I42" s="75" t="s">
        <v>2763</v>
      </c>
      <c r="J42" s="75">
        <v>4040319</v>
      </c>
      <c r="K42" s="75">
        <v>4040401</v>
      </c>
      <c r="L42" s="75">
        <v>404</v>
      </c>
      <c r="M42" s="75">
        <v>1992</v>
      </c>
      <c r="N42" s="75">
        <v>23</v>
      </c>
      <c r="O42" s="75">
        <v>134529440</v>
      </c>
      <c r="P42" s="75" t="s">
        <v>2717</v>
      </c>
      <c r="Q42" s="75" t="s">
        <v>2659</v>
      </c>
      <c r="R42" s="75" t="s">
        <v>2718</v>
      </c>
      <c r="S42" s="106">
        <v>322.61</v>
      </c>
      <c r="T42" s="75" t="s">
        <v>2661</v>
      </c>
      <c r="U42" s="75" t="s">
        <v>2662</v>
      </c>
      <c r="V42" s="75" t="s">
        <v>2719</v>
      </c>
      <c r="W42" s="75" t="s">
        <v>2546</v>
      </c>
      <c r="Y42" s="75" t="s">
        <v>2590</v>
      </c>
      <c r="AC42" s="75" t="s">
        <v>2594</v>
      </c>
      <c r="AD42" s="75" t="s">
        <v>2664</v>
      </c>
      <c r="AE42" s="75" t="s">
        <v>1572</v>
      </c>
      <c r="AF42" s="75" t="s">
        <v>2665</v>
      </c>
      <c r="AG42" s="75" t="s">
        <v>2764</v>
      </c>
      <c r="AH42" s="75" t="s">
        <v>2545</v>
      </c>
      <c r="AI42" s="75" t="s">
        <v>2722</v>
      </c>
      <c r="AJ42" s="75" t="s">
        <v>2668</v>
      </c>
      <c r="AK42" s="75" t="s">
        <v>2668</v>
      </c>
    </row>
    <row r="43" spans="1:46" x14ac:dyDescent="0.15">
      <c r="A43" s="106" t="s">
        <v>1575</v>
      </c>
      <c r="B43" s="75" t="s">
        <v>2765</v>
      </c>
      <c r="C43" s="75" t="s">
        <v>2766</v>
      </c>
      <c r="D43" s="75" t="s">
        <v>2653</v>
      </c>
      <c r="E43" s="75" t="s">
        <v>2767</v>
      </c>
      <c r="G43" s="75" t="s">
        <v>2768</v>
      </c>
      <c r="H43" s="75" t="s">
        <v>2657</v>
      </c>
      <c r="I43" s="75">
        <v>403</v>
      </c>
      <c r="J43" s="75">
        <v>403</v>
      </c>
      <c r="K43" s="75">
        <v>403</v>
      </c>
      <c r="L43" s="75" t="s">
        <v>2769</v>
      </c>
      <c r="M43" s="75">
        <v>1991</v>
      </c>
      <c r="N43" s="75">
        <v>24</v>
      </c>
      <c r="O43" s="75">
        <v>1312873588</v>
      </c>
      <c r="P43" s="75" t="s">
        <v>2770</v>
      </c>
      <c r="Q43" s="75" t="s">
        <v>2771</v>
      </c>
      <c r="R43" s="75" t="s">
        <v>2772</v>
      </c>
      <c r="S43" s="106">
        <v>3525.18</v>
      </c>
      <c r="T43" s="75" t="s">
        <v>2661</v>
      </c>
      <c r="U43" s="75" t="s">
        <v>2773</v>
      </c>
      <c r="V43" s="75" t="s">
        <v>2663</v>
      </c>
      <c r="W43" s="75" t="s">
        <v>1571</v>
      </c>
      <c r="X43" s="75">
        <v>1</v>
      </c>
      <c r="Y43" s="75" t="s">
        <v>2590</v>
      </c>
      <c r="AC43" s="75" t="s">
        <v>2593</v>
      </c>
      <c r="AD43" s="75" t="s">
        <v>2774</v>
      </c>
      <c r="AE43" s="75" t="s">
        <v>2775</v>
      </c>
      <c r="AF43" s="75" t="s">
        <v>2665</v>
      </c>
      <c r="AG43" s="75" t="s">
        <v>2776</v>
      </c>
      <c r="AH43" s="75" t="s">
        <v>2545</v>
      </c>
      <c r="AI43" s="75" t="s">
        <v>2777</v>
      </c>
      <c r="AJ43" s="75" t="s">
        <v>2668</v>
      </c>
      <c r="AK43" s="75" t="s">
        <v>2668</v>
      </c>
      <c r="AS43" s="75">
        <v>14730907</v>
      </c>
    </row>
    <row r="44" spans="1:46" x14ac:dyDescent="0.15">
      <c r="A44" s="106" t="s">
        <v>1575</v>
      </c>
      <c r="B44" s="75" t="s">
        <v>2778</v>
      </c>
      <c r="C44" s="75" t="s">
        <v>2779</v>
      </c>
      <c r="D44" s="75" t="s">
        <v>2653</v>
      </c>
      <c r="E44" s="75" t="s">
        <v>2767</v>
      </c>
      <c r="G44" s="75" t="s">
        <v>2768</v>
      </c>
      <c r="H44" s="75" t="s">
        <v>2657</v>
      </c>
      <c r="I44" s="75">
        <v>360</v>
      </c>
      <c r="J44" s="75">
        <v>360</v>
      </c>
      <c r="K44" s="75">
        <v>360</v>
      </c>
      <c r="L44" s="75" t="s">
        <v>1716</v>
      </c>
      <c r="M44" s="75">
        <v>1985</v>
      </c>
      <c r="N44" s="75">
        <v>30</v>
      </c>
      <c r="O44" s="75">
        <v>405657094</v>
      </c>
      <c r="P44" s="75" t="s">
        <v>2770</v>
      </c>
      <c r="Q44" s="75" t="s">
        <v>2771</v>
      </c>
      <c r="R44" s="75" t="s">
        <v>2772</v>
      </c>
      <c r="S44" s="106">
        <v>1423.91</v>
      </c>
      <c r="T44" s="75" t="s">
        <v>2661</v>
      </c>
      <c r="U44" s="75" t="s">
        <v>2773</v>
      </c>
      <c r="V44" s="75" t="s">
        <v>2663</v>
      </c>
      <c r="W44" s="75" t="s">
        <v>2546</v>
      </c>
      <c r="Y44" s="75" t="s">
        <v>2590</v>
      </c>
      <c r="AF44" s="75" t="s">
        <v>2665</v>
      </c>
      <c r="AG44" s="75" t="s">
        <v>2776</v>
      </c>
      <c r="AH44" s="75" t="s">
        <v>2545</v>
      </c>
      <c r="AI44" s="75" t="s">
        <v>2777</v>
      </c>
      <c r="AJ44" s="75" t="s">
        <v>2668</v>
      </c>
      <c r="AK44" s="75" t="s">
        <v>2668</v>
      </c>
      <c r="AS44" s="75">
        <v>4847480</v>
      </c>
    </row>
    <row r="45" spans="1:46" x14ac:dyDescent="0.15">
      <c r="A45" s="106" t="s">
        <v>1575</v>
      </c>
      <c r="B45" s="75" t="s">
        <v>2780</v>
      </c>
      <c r="C45" s="75" t="s">
        <v>2779</v>
      </c>
      <c r="D45" s="75" t="s">
        <v>2653</v>
      </c>
      <c r="E45" s="75" t="s">
        <v>2767</v>
      </c>
      <c r="G45" s="75" t="s">
        <v>2768</v>
      </c>
      <c r="H45" s="75" t="s">
        <v>2657</v>
      </c>
      <c r="I45" s="75">
        <v>346</v>
      </c>
      <c r="J45" s="75">
        <v>346</v>
      </c>
      <c r="K45" s="75">
        <v>346</v>
      </c>
      <c r="L45" s="75" t="s">
        <v>2781</v>
      </c>
      <c r="M45" s="75">
        <v>1971</v>
      </c>
      <c r="N45" s="75">
        <v>44</v>
      </c>
      <c r="O45" s="75">
        <v>60155887</v>
      </c>
      <c r="P45" s="75" t="s">
        <v>2770</v>
      </c>
      <c r="Q45" s="75" t="s">
        <v>2771</v>
      </c>
      <c r="R45" s="75" t="s">
        <v>2772</v>
      </c>
      <c r="S45" s="106">
        <v>768</v>
      </c>
      <c r="T45" s="75" t="s">
        <v>2661</v>
      </c>
      <c r="U45" s="75" t="s">
        <v>2736</v>
      </c>
      <c r="V45" s="75" t="s">
        <v>2663</v>
      </c>
      <c r="W45" s="75" t="s">
        <v>2546</v>
      </c>
      <c r="Y45" s="75" t="s">
        <v>2588</v>
      </c>
      <c r="Z45" s="75" t="s">
        <v>2589</v>
      </c>
      <c r="AF45" s="75" t="s">
        <v>2665</v>
      </c>
      <c r="AG45" s="75" t="s">
        <v>2776</v>
      </c>
      <c r="AH45" s="75" t="s">
        <v>2545</v>
      </c>
      <c r="AI45" s="75" t="s">
        <v>2777</v>
      </c>
      <c r="AJ45" s="75" t="s">
        <v>2668</v>
      </c>
      <c r="AK45" s="75" t="s">
        <v>2668</v>
      </c>
      <c r="AN45" s="75" t="s">
        <v>2782</v>
      </c>
      <c r="AS45" s="75">
        <v>2648756</v>
      </c>
    </row>
    <row r="46" spans="1:46" x14ac:dyDescent="0.15">
      <c r="A46" s="106" t="s">
        <v>1575</v>
      </c>
      <c r="B46" s="75" t="s">
        <v>2783</v>
      </c>
      <c r="C46" s="75" t="s">
        <v>2784</v>
      </c>
      <c r="D46" s="75" t="s">
        <v>2653</v>
      </c>
      <c r="E46" s="75" t="s">
        <v>2767</v>
      </c>
      <c r="G46" s="75" t="s">
        <v>2768</v>
      </c>
      <c r="H46" s="75" t="s">
        <v>2657</v>
      </c>
      <c r="I46" s="75">
        <v>363</v>
      </c>
      <c r="J46" s="75">
        <v>363</v>
      </c>
      <c r="K46" s="75">
        <v>363</v>
      </c>
      <c r="L46" s="75" t="s">
        <v>2785</v>
      </c>
      <c r="M46" s="75">
        <v>1988</v>
      </c>
      <c r="N46" s="75">
        <v>27</v>
      </c>
      <c r="O46" s="75">
        <v>70284679</v>
      </c>
      <c r="P46" s="75" t="s">
        <v>2770</v>
      </c>
      <c r="Q46" s="75" t="s">
        <v>2771</v>
      </c>
      <c r="R46" s="75" t="s">
        <v>2772</v>
      </c>
      <c r="S46" s="106">
        <v>142.44</v>
      </c>
      <c r="T46" s="75" t="s">
        <v>2661</v>
      </c>
      <c r="U46" s="75" t="s">
        <v>2719</v>
      </c>
      <c r="V46" s="75" t="s">
        <v>2663</v>
      </c>
      <c r="W46" s="75" t="s">
        <v>2546</v>
      </c>
      <c r="Y46" s="75" t="s">
        <v>2590</v>
      </c>
      <c r="AF46" s="75" t="s">
        <v>2665</v>
      </c>
      <c r="AG46" s="75" t="s">
        <v>2776</v>
      </c>
      <c r="AH46" s="75" t="s">
        <v>2545</v>
      </c>
      <c r="AI46" s="75" t="s">
        <v>2777</v>
      </c>
      <c r="AJ46" s="75" t="s">
        <v>2668</v>
      </c>
      <c r="AK46" s="75" t="s">
        <v>2668</v>
      </c>
      <c r="AS46" s="75">
        <v>562840</v>
      </c>
    </row>
    <row r="47" spans="1:46" x14ac:dyDescent="0.15">
      <c r="A47" s="106" t="s">
        <v>1575</v>
      </c>
      <c r="B47" s="75" t="s">
        <v>2786</v>
      </c>
      <c r="C47" s="75" t="s">
        <v>2779</v>
      </c>
      <c r="D47" s="75" t="s">
        <v>2653</v>
      </c>
      <c r="E47" s="75" t="s">
        <v>2767</v>
      </c>
      <c r="G47" s="75" t="s">
        <v>2768</v>
      </c>
      <c r="H47" s="75" t="s">
        <v>2787</v>
      </c>
      <c r="I47" s="75">
        <v>404</v>
      </c>
      <c r="J47" s="75">
        <v>404</v>
      </c>
      <c r="K47" s="75">
        <v>404</v>
      </c>
      <c r="L47" s="75" t="s">
        <v>2788</v>
      </c>
      <c r="M47" s="75">
        <v>1992</v>
      </c>
      <c r="N47" s="75">
        <v>23</v>
      </c>
      <c r="O47" s="75">
        <v>33293232</v>
      </c>
      <c r="P47" s="75" t="s">
        <v>2770</v>
      </c>
      <c r="Q47" s="75" t="s">
        <v>2789</v>
      </c>
      <c r="R47" s="75" t="s">
        <v>2772</v>
      </c>
      <c r="S47" s="106">
        <v>175.8</v>
      </c>
      <c r="T47" s="75" t="s">
        <v>2661</v>
      </c>
      <c r="U47" s="75" t="s">
        <v>2719</v>
      </c>
      <c r="V47" s="75" t="s">
        <v>2663</v>
      </c>
      <c r="W47" s="75" t="s">
        <v>2546</v>
      </c>
      <c r="Y47" s="75" t="s">
        <v>2590</v>
      </c>
      <c r="AF47" s="75" t="s">
        <v>2665</v>
      </c>
      <c r="AG47" s="75" t="s">
        <v>2776</v>
      </c>
      <c r="AH47" s="75" t="s">
        <v>2545</v>
      </c>
      <c r="AI47" s="75" t="s">
        <v>2777</v>
      </c>
      <c r="AJ47" s="75" t="s">
        <v>2668</v>
      </c>
      <c r="AK47" s="75" t="s">
        <v>2668</v>
      </c>
      <c r="AS47" s="75">
        <v>228614</v>
      </c>
      <c r="AT47" s="75" t="s">
        <v>2790</v>
      </c>
    </row>
    <row r="48" spans="1:46" x14ac:dyDescent="0.15">
      <c r="A48" s="106" t="s">
        <v>1578</v>
      </c>
      <c r="B48" s="75" t="s">
        <v>2795</v>
      </c>
      <c r="C48" s="75" t="s">
        <v>2791</v>
      </c>
      <c r="D48" s="75" t="s">
        <v>2653</v>
      </c>
      <c r="E48" s="75" t="s">
        <v>2796</v>
      </c>
      <c r="F48" s="75" t="s">
        <v>2797</v>
      </c>
      <c r="G48" s="75" t="s">
        <v>2798</v>
      </c>
      <c r="H48" s="75" t="s">
        <v>2657</v>
      </c>
      <c r="I48" s="75">
        <v>349</v>
      </c>
      <c r="J48" s="75">
        <v>349</v>
      </c>
      <c r="K48" s="75">
        <v>349</v>
      </c>
      <c r="L48" s="75" t="s">
        <v>2799</v>
      </c>
      <c r="M48" s="75">
        <v>1974</v>
      </c>
      <c r="N48" s="75">
        <v>41</v>
      </c>
      <c r="O48" s="75">
        <v>196162539</v>
      </c>
      <c r="P48" s="75" t="s">
        <v>2770</v>
      </c>
      <c r="Q48" s="75" t="s">
        <v>2732</v>
      </c>
      <c r="R48" s="75" t="s">
        <v>2772</v>
      </c>
      <c r="S48" s="106">
        <v>1127.2</v>
      </c>
      <c r="T48" s="75" t="s">
        <v>2661</v>
      </c>
      <c r="U48" s="75" t="s">
        <v>2719</v>
      </c>
      <c r="V48" s="75" t="s">
        <v>2663</v>
      </c>
      <c r="W48" s="75" t="s">
        <v>2546</v>
      </c>
      <c r="Y48" s="75" t="s">
        <v>2588</v>
      </c>
      <c r="Z48" s="75" t="s">
        <v>2588</v>
      </c>
      <c r="AC48" s="75" t="s">
        <v>2594</v>
      </c>
      <c r="AD48" s="75" t="s">
        <v>2664</v>
      </c>
      <c r="AF48" s="75" t="s">
        <v>2665</v>
      </c>
      <c r="AG48" s="75" t="s">
        <v>2776</v>
      </c>
      <c r="AH48" s="75" t="s">
        <v>2545</v>
      </c>
      <c r="AI48" s="75" t="s">
        <v>2777</v>
      </c>
      <c r="AJ48" s="75" t="s">
        <v>2668</v>
      </c>
      <c r="AK48" s="75" t="s">
        <v>2668</v>
      </c>
      <c r="AS48" s="75">
        <v>2265</v>
      </c>
      <c r="AT48" s="75" t="s">
        <v>2800</v>
      </c>
    </row>
    <row r="49" spans="1:46" x14ac:dyDescent="0.15">
      <c r="A49" s="106" t="s">
        <v>1578</v>
      </c>
      <c r="B49" s="75" t="s">
        <v>2801</v>
      </c>
      <c r="C49" s="75" t="s">
        <v>2791</v>
      </c>
      <c r="D49" s="75" t="s">
        <v>2653</v>
      </c>
      <c r="E49" s="75" t="s">
        <v>2796</v>
      </c>
      <c r="F49" s="75" t="s">
        <v>2797</v>
      </c>
      <c r="G49" s="75" t="s">
        <v>2798</v>
      </c>
      <c r="H49" s="75" t="s">
        <v>2657</v>
      </c>
      <c r="I49" s="75">
        <v>345</v>
      </c>
      <c r="J49" s="75">
        <v>345</v>
      </c>
      <c r="K49" s="75">
        <v>345</v>
      </c>
      <c r="L49" s="75" t="s">
        <v>1711</v>
      </c>
      <c r="M49" s="75">
        <v>1970</v>
      </c>
      <c r="N49" s="75">
        <v>45</v>
      </c>
      <c r="O49" s="75">
        <v>52440045</v>
      </c>
      <c r="P49" s="75" t="s">
        <v>2770</v>
      </c>
      <c r="Q49" s="75" t="s">
        <v>2792</v>
      </c>
      <c r="R49" s="75" t="s">
        <v>2772</v>
      </c>
      <c r="S49" s="106">
        <v>750</v>
      </c>
      <c r="T49" s="75" t="s">
        <v>2661</v>
      </c>
      <c r="U49" s="75" t="s">
        <v>2719</v>
      </c>
      <c r="V49" s="75" t="s">
        <v>2663</v>
      </c>
      <c r="W49" s="75" t="s">
        <v>2546</v>
      </c>
      <c r="Y49" s="75" t="s">
        <v>2588</v>
      </c>
      <c r="Z49" s="75" t="s">
        <v>2588</v>
      </c>
      <c r="AF49" s="75" t="s">
        <v>2665</v>
      </c>
      <c r="AG49" s="75" t="s">
        <v>2776</v>
      </c>
      <c r="AH49" s="75" t="s">
        <v>2545</v>
      </c>
      <c r="AI49" s="75" t="s">
        <v>2777</v>
      </c>
      <c r="AJ49" s="75" t="s">
        <v>2668</v>
      </c>
      <c r="AK49" s="75" t="s">
        <v>2668</v>
      </c>
      <c r="AS49" s="75">
        <v>4473</v>
      </c>
      <c r="AT49" s="75" t="s">
        <v>2800</v>
      </c>
    </row>
    <row r="50" spans="1:46" x14ac:dyDescent="0.15">
      <c r="A50" s="106" t="s">
        <v>1578</v>
      </c>
      <c r="B50" s="75" t="s">
        <v>2802</v>
      </c>
      <c r="C50" s="75" t="s">
        <v>2791</v>
      </c>
      <c r="D50" s="75" t="s">
        <v>2653</v>
      </c>
      <c r="E50" s="75" t="s">
        <v>2796</v>
      </c>
      <c r="F50" s="75" t="s">
        <v>2797</v>
      </c>
      <c r="G50" s="75" t="s">
        <v>2798</v>
      </c>
      <c r="H50" s="75" t="s">
        <v>2803</v>
      </c>
      <c r="I50" s="75">
        <v>351</v>
      </c>
      <c r="J50" s="75">
        <v>351</v>
      </c>
      <c r="K50" s="75">
        <v>351</v>
      </c>
      <c r="L50" s="75" t="s">
        <v>2804</v>
      </c>
      <c r="M50" s="75">
        <v>1976</v>
      </c>
      <c r="N50" s="75">
        <v>39</v>
      </c>
      <c r="O50" s="75">
        <v>120074226</v>
      </c>
      <c r="P50" s="75" t="s">
        <v>2770</v>
      </c>
      <c r="Q50" s="75" t="s">
        <v>2792</v>
      </c>
      <c r="R50" s="75" t="s">
        <v>2772</v>
      </c>
      <c r="S50" s="106">
        <v>1460.82</v>
      </c>
      <c r="T50" s="75" t="s">
        <v>2661</v>
      </c>
      <c r="U50" s="75" t="s">
        <v>2662</v>
      </c>
      <c r="V50" s="75" t="s">
        <v>2663</v>
      </c>
      <c r="W50" s="75" t="s">
        <v>2546</v>
      </c>
      <c r="Y50" s="75" t="s">
        <v>2589</v>
      </c>
      <c r="AF50" s="75" t="s">
        <v>2665</v>
      </c>
      <c r="AG50" s="75" t="s">
        <v>2776</v>
      </c>
      <c r="AH50" s="75" t="s">
        <v>2545</v>
      </c>
      <c r="AI50" s="75" t="s">
        <v>2777</v>
      </c>
      <c r="AJ50" s="75" t="s">
        <v>2668</v>
      </c>
      <c r="AK50" s="75" t="s">
        <v>2668</v>
      </c>
    </row>
    <row r="51" spans="1:46" x14ac:dyDescent="0.15">
      <c r="A51" s="106" t="s">
        <v>1578</v>
      </c>
      <c r="B51" s="75" t="s">
        <v>2805</v>
      </c>
      <c r="C51" s="75" t="s">
        <v>2791</v>
      </c>
      <c r="D51" s="75" t="s">
        <v>2653</v>
      </c>
      <c r="E51" s="75" t="s">
        <v>2796</v>
      </c>
      <c r="F51" s="75" t="s">
        <v>2797</v>
      </c>
      <c r="G51" s="75" t="s">
        <v>2798</v>
      </c>
      <c r="H51" s="75" t="s">
        <v>2657</v>
      </c>
      <c r="I51" s="75">
        <v>401</v>
      </c>
      <c r="J51" s="75">
        <v>401</v>
      </c>
      <c r="K51" s="75">
        <v>401</v>
      </c>
      <c r="L51" s="75" t="s">
        <v>2793</v>
      </c>
      <c r="M51" s="75">
        <v>1989</v>
      </c>
      <c r="N51" s="75">
        <v>26</v>
      </c>
      <c r="O51" s="75">
        <v>143921484</v>
      </c>
      <c r="P51" s="75" t="s">
        <v>2770</v>
      </c>
      <c r="Q51" s="75" t="s">
        <v>2792</v>
      </c>
      <c r="R51" s="75" t="s">
        <v>2772</v>
      </c>
      <c r="S51" s="106">
        <v>601.86</v>
      </c>
      <c r="T51" s="75" t="s">
        <v>2661</v>
      </c>
      <c r="U51" s="75" t="s">
        <v>2662</v>
      </c>
      <c r="V51" s="75" t="s">
        <v>2663</v>
      </c>
      <c r="W51" s="75" t="s">
        <v>2546</v>
      </c>
      <c r="Y51" s="75" t="s">
        <v>2590</v>
      </c>
      <c r="AF51" s="75" t="s">
        <v>2665</v>
      </c>
      <c r="AG51" s="75" t="s">
        <v>2776</v>
      </c>
      <c r="AH51" s="75" t="s">
        <v>2545</v>
      </c>
      <c r="AI51" s="75" t="s">
        <v>2777</v>
      </c>
      <c r="AJ51" s="75" t="s">
        <v>2668</v>
      </c>
      <c r="AK51" s="75" t="s">
        <v>2668</v>
      </c>
    </row>
    <row r="52" spans="1:46" x14ac:dyDescent="0.15">
      <c r="A52" s="106" t="s">
        <v>1578</v>
      </c>
      <c r="B52" s="75" t="s">
        <v>2806</v>
      </c>
      <c r="C52" s="75" t="s">
        <v>2791</v>
      </c>
      <c r="D52" s="75" t="s">
        <v>2653</v>
      </c>
      <c r="E52" s="75" t="s">
        <v>2796</v>
      </c>
      <c r="F52" s="75" t="s">
        <v>2797</v>
      </c>
      <c r="G52" s="75" t="s">
        <v>2798</v>
      </c>
      <c r="H52" s="75" t="s">
        <v>2787</v>
      </c>
      <c r="I52" s="75">
        <v>401</v>
      </c>
      <c r="J52" s="75">
        <v>401</v>
      </c>
      <c r="K52" s="75">
        <v>401</v>
      </c>
      <c r="L52" s="75" t="s">
        <v>2793</v>
      </c>
      <c r="M52" s="75">
        <v>1989</v>
      </c>
      <c r="N52" s="75">
        <v>26</v>
      </c>
      <c r="O52" s="75">
        <v>2045311</v>
      </c>
      <c r="P52" s="75" t="s">
        <v>2770</v>
      </c>
      <c r="Q52" s="75" t="s">
        <v>2807</v>
      </c>
      <c r="R52" s="75" t="s">
        <v>2772</v>
      </c>
      <c r="S52" s="106">
        <v>15.75</v>
      </c>
      <c r="T52" s="75" t="s">
        <v>2661</v>
      </c>
      <c r="U52" s="75" t="s">
        <v>2662</v>
      </c>
      <c r="V52" s="75" t="s">
        <v>2663</v>
      </c>
      <c r="W52" s="75" t="s">
        <v>2546</v>
      </c>
      <c r="Y52" s="75" t="s">
        <v>2590</v>
      </c>
      <c r="AF52" s="75" t="s">
        <v>2665</v>
      </c>
      <c r="AG52" s="75" t="s">
        <v>2776</v>
      </c>
      <c r="AH52" s="75" t="s">
        <v>2545</v>
      </c>
      <c r="AI52" s="75" t="s">
        <v>2777</v>
      </c>
      <c r="AJ52" s="75" t="s">
        <v>2668</v>
      </c>
      <c r="AK52" s="75" t="s">
        <v>2668</v>
      </c>
    </row>
    <row r="53" spans="1:46" x14ac:dyDescent="0.15">
      <c r="A53" s="106" t="s">
        <v>1578</v>
      </c>
      <c r="B53" s="75" t="s">
        <v>2808</v>
      </c>
      <c r="C53" s="75" t="s">
        <v>2791</v>
      </c>
      <c r="D53" s="75" t="s">
        <v>2653</v>
      </c>
      <c r="E53" s="75" t="s">
        <v>2796</v>
      </c>
      <c r="F53" s="75" t="s">
        <v>2797</v>
      </c>
      <c r="G53" s="75" t="s">
        <v>2798</v>
      </c>
      <c r="H53" s="75" t="s">
        <v>2803</v>
      </c>
      <c r="I53" s="75">
        <v>424</v>
      </c>
      <c r="J53" s="75">
        <v>424</v>
      </c>
      <c r="K53" s="75">
        <v>424</v>
      </c>
      <c r="L53" s="75" t="s">
        <v>2809</v>
      </c>
      <c r="M53" s="75">
        <v>2012</v>
      </c>
      <c r="N53" s="75">
        <v>3</v>
      </c>
      <c r="O53" s="75">
        <v>100839385</v>
      </c>
      <c r="P53" s="75" t="s">
        <v>2770</v>
      </c>
      <c r="Q53" s="75" t="s">
        <v>2792</v>
      </c>
      <c r="R53" s="75" t="s">
        <v>2772</v>
      </c>
      <c r="S53" s="106">
        <v>794.8</v>
      </c>
      <c r="T53" s="75" t="s">
        <v>2661</v>
      </c>
      <c r="U53" s="75" t="s">
        <v>2662</v>
      </c>
      <c r="V53" s="75" t="s">
        <v>2663</v>
      </c>
      <c r="W53" s="75" t="s">
        <v>2546</v>
      </c>
      <c r="Y53" s="75" t="s">
        <v>2590</v>
      </c>
      <c r="AF53" s="75" t="s">
        <v>2665</v>
      </c>
      <c r="AG53" s="75" t="s">
        <v>2776</v>
      </c>
      <c r="AH53" s="75" t="s">
        <v>2545</v>
      </c>
      <c r="AI53" s="75" t="s">
        <v>2777</v>
      </c>
      <c r="AJ53" s="75" t="s">
        <v>2668</v>
      </c>
      <c r="AK53" s="75" t="s">
        <v>2668</v>
      </c>
    </row>
    <row r="54" spans="1:46" x14ac:dyDescent="0.15">
      <c r="A54" s="106" t="s">
        <v>1578</v>
      </c>
      <c r="B54" s="75" t="s">
        <v>2810</v>
      </c>
      <c r="C54" s="75" t="s">
        <v>2791</v>
      </c>
      <c r="D54" s="75" t="s">
        <v>2653</v>
      </c>
      <c r="E54" s="75" t="s">
        <v>2796</v>
      </c>
      <c r="F54" s="75" t="s">
        <v>2797</v>
      </c>
      <c r="G54" s="75" t="s">
        <v>2798</v>
      </c>
      <c r="H54" s="75" t="s">
        <v>2657</v>
      </c>
      <c r="I54" s="75">
        <v>349</v>
      </c>
      <c r="J54" s="75">
        <v>349</v>
      </c>
      <c r="K54" s="75">
        <v>349</v>
      </c>
      <c r="L54" s="75" t="s">
        <v>2799</v>
      </c>
      <c r="M54" s="75">
        <v>1974</v>
      </c>
      <c r="N54" s="75">
        <v>41</v>
      </c>
      <c r="O54" s="75">
        <v>1408743</v>
      </c>
      <c r="P54" s="75" t="s">
        <v>2770</v>
      </c>
      <c r="Q54" s="75" t="s">
        <v>2691</v>
      </c>
      <c r="R54" s="75" t="s">
        <v>2772</v>
      </c>
      <c r="S54" s="106">
        <v>3</v>
      </c>
      <c r="T54" s="75" t="s">
        <v>2661</v>
      </c>
      <c r="U54" s="75" t="s">
        <v>2662</v>
      </c>
      <c r="V54" s="75" t="s">
        <v>2663</v>
      </c>
      <c r="W54" s="75" t="s">
        <v>2546</v>
      </c>
      <c r="Y54" s="75" t="s">
        <v>2589</v>
      </c>
      <c r="AF54" s="75" t="s">
        <v>2665</v>
      </c>
      <c r="AG54" s="75" t="s">
        <v>2776</v>
      </c>
      <c r="AH54" s="75" t="s">
        <v>2545</v>
      </c>
      <c r="AI54" s="75" t="s">
        <v>2777</v>
      </c>
      <c r="AJ54" s="75" t="s">
        <v>2668</v>
      </c>
      <c r="AK54" s="75" t="s">
        <v>2668</v>
      </c>
    </row>
    <row r="55" spans="1:46" x14ac:dyDescent="0.15">
      <c r="A55" s="106" t="s">
        <v>1578</v>
      </c>
      <c r="B55" s="75" t="s">
        <v>2811</v>
      </c>
      <c r="C55" s="75" t="s">
        <v>2791</v>
      </c>
      <c r="D55" s="75" t="s">
        <v>2653</v>
      </c>
      <c r="E55" s="75" t="s">
        <v>2796</v>
      </c>
      <c r="F55" s="75" t="s">
        <v>2797</v>
      </c>
      <c r="G55" s="75" t="s">
        <v>2798</v>
      </c>
      <c r="H55" s="75" t="s">
        <v>2657</v>
      </c>
      <c r="I55" s="75">
        <v>418</v>
      </c>
      <c r="J55" s="75">
        <v>418</v>
      </c>
      <c r="K55" s="75">
        <v>418</v>
      </c>
      <c r="L55" s="75" t="s">
        <v>2812</v>
      </c>
      <c r="M55" s="75">
        <v>2006</v>
      </c>
      <c r="N55" s="75">
        <v>9</v>
      </c>
      <c r="O55" s="75">
        <v>197930954</v>
      </c>
      <c r="P55" s="75" t="s">
        <v>2770</v>
      </c>
      <c r="Q55" s="75" t="s">
        <v>2792</v>
      </c>
      <c r="R55" s="75" t="s">
        <v>2772</v>
      </c>
      <c r="S55" s="106">
        <v>805.19</v>
      </c>
      <c r="T55" s="75" t="s">
        <v>2661</v>
      </c>
      <c r="U55" s="75" t="s">
        <v>2719</v>
      </c>
      <c r="V55" s="75" t="s">
        <v>2663</v>
      </c>
      <c r="W55" s="75" t="s">
        <v>2546</v>
      </c>
      <c r="Y55" s="75" t="s">
        <v>2590</v>
      </c>
      <c r="AF55" s="75" t="s">
        <v>2665</v>
      </c>
      <c r="AG55" s="75" t="s">
        <v>2776</v>
      </c>
      <c r="AH55" s="75" t="s">
        <v>2545</v>
      </c>
      <c r="AI55" s="75" t="s">
        <v>2777</v>
      </c>
      <c r="AJ55" s="75" t="s">
        <v>2668</v>
      </c>
      <c r="AK55" s="75" t="s">
        <v>2668</v>
      </c>
      <c r="AS55" s="75">
        <v>4370</v>
      </c>
      <c r="AT55" s="75" t="s">
        <v>2800</v>
      </c>
    </row>
    <row r="56" spans="1:46" x14ac:dyDescent="0.15">
      <c r="A56" s="106" t="s">
        <v>1578</v>
      </c>
      <c r="B56" s="75" t="s">
        <v>2813</v>
      </c>
      <c r="C56" s="75" t="s">
        <v>2791</v>
      </c>
      <c r="D56" s="75" t="s">
        <v>2653</v>
      </c>
      <c r="E56" s="75" t="s">
        <v>2796</v>
      </c>
      <c r="F56" s="75" t="s">
        <v>2797</v>
      </c>
      <c r="G56" s="75" t="s">
        <v>2798</v>
      </c>
      <c r="H56" s="75" t="s">
        <v>2657</v>
      </c>
      <c r="I56" s="75">
        <v>418</v>
      </c>
      <c r="J56" s="75">
        <v>418</v>
      </c>
      <c r="K56" s="75">
        <v>418</v>
      </c>
      <c r="L56" s="75" t="s">
        <v>2812</v>
      </c>
      <c r="M56" s="75">
        <v>2006</v>
      </c>
      <c r="N56" s="75">
        <v>9</v>
      </c>
      <c r="O56" s="75">
        <v>19299834</v>
      </c>
      <c r="P56" s="75" t="s">
        <v>2770</v>
      </c>
      <c r="Q56" s="75" t="s">
        <v>2691</v>
      </c>
      <c r="R56" s="75" t="s">
        <v>2772</v>
      </c>
      <c r="S56" s="106">
        <v>75</v>
      </c>
      <c r="T56" s="75" t="s">
        <v>2661</v>
      </c>
      <c r="U56" s="75" t="s">
        <v>2662</v>
      </c>
      <c r="V56" s="75" t="s">
        <v>2663</v>
      </c>
      <c r="W56" s="75" t="s">
        <v>2546</v>
      </c>
      <c r="Y56" s="75" t="s">
        <v>2590</v>
      </c>
      <c r="AF56" s="75" t="s">
        <v>2665</v>
      </c>
      <c r="AG56" s="75" t="s">
        <v>2776</v>
      </c>
      <c r="AH56" s="75" t="s">
        <v>2545</v>
      </c>
      <c r="AI56" s="75" t="s">
        <v>2777</v>
      </c>
      <c r="AJ56" s="75" t="s">
        <v>2668</v>
      </c>
      <c r="AK56" s="75" t="s">
        <v>2668</v>
      </c>
      <c r="AS56" s="75">
        <v>495</v>
      </c>
      <c r="AT56" s="75" t="s">
        <v>2800</v>
      </c>
    </row>
    <row r="57" spans="1:46" x14ac:dyDescent="0.15">
      <c r="A57" s="106" t="s">
        <v>1578</v>
      </c>
      <c r="B57" s="75" t="s">
        <v>3039</v>
      </c>
      <c r="C57" s="75" t="s">
        <v>2791</v>
      </c>
      <c r="D57" s="75" t="s">
        <v>2653</v>
      </c>
      <c r="E57" s="75" t="s">
        <v>2796</v>
      </c>
      <c r="F57" s="75" t="s">
        <v>2797</v>
      </c>
      <c r="G57" s="75" t="s">
        <v>2798</v>
      </c>
      <c r="H57" s="75" t="s">
        <v>2657</v>
      </c>
      <c r="I57" s="75">
        <v>345</v>
      </c>
      <c r="J57" s="75">
        <v>345</v>
      </c>
      <c r="K57" s="75">
        <v>345</v>
      </c>
      <c r="L57" s="75" t="s">
        <v>1711</v>
      </c>
      <c r="M57" s="75">
        <v>1970</v>
      </c>
      <c r="N57" s="75">
        <v>45</v>
      </c>
      <c r="O57" s="75">
        <v>7951588</v>
      </c>
      <c r="P57" s="75" t="s">
        <v>2770</v>
      </c>
      <c r="Q57" s="75" t="s">
        <v>2792</v>
      </c>
      <c r="R57" s="75" t="s">
        <v>2772</v>
      </c>
      <c r="S57" s="106">
        <v>153</v>
      </c>
      <c r="T57" s="75" t="s">
        <v>2661</v>
      </c>
      <c r="U57" s="75" t="s">
        <v>2662</v>
      </c>
      <c r="V57" s="75" t="s">
        <v>2663</v>
      </c>
      <c r="W57" s="75" t="s">
        <v>2546</v>
      </c>
      <c r="Y57" s="75" t="s">
        <v>2588</v>
      </c>
      <c r="Z57" s="75" t="s">
        <v>2589</v>
      </c>
      <c r="AF57" s="75" t="s">
        <v>2665</v>
      </c>
      <c r="AG57" s="75" t="s">
        <v>2776</v>
      </c>
      <c r="AH57" s="75" t="s">
        <v>2545</v>
      </c>
      <c r="AI57" s="75" t="s">
        <v>2777</v>
      </c>
      <c r="AJ57" s="75" t="s">
        <v>2668</v>
      </c>
      <c r="AK57" s="75" t="s">
        <v>2668</v>
      </c>
      <c r="AN57" s="75" t="s">
        <v>2814</v>
      </c>
    </row>
    <row r="58" spans="1:46" x14ac:dyDescent="0.15">
      <c r="A58" s="106" t="e">
        <v>#N/A</v>
      </c>
      <c r="B58" s="75" t="s">
        <v>3009</v>
      </c>
      <c r="C58" s="75" t="s">
        <v>2791</v>
      </c>
      <c r="D58" s="75" t="s">
        <v>2653</v>
      </c>
      <c r="E58" s="75" t="s">
        <v>2796</v>
      </c>
      <c r="F58" s="75" t="s">
        <v>2815</v>
      </c>
      <c r="G58" s="75" t="s">
        <v>2816</v>
      </c>
      <c r="H58" s="75" t="s">
        <v>2657</v>
      </c>
      <c r="I58" s="75">
        <v>345</v>
      </c>
      <c r="J58" s="75">
        <v>345</v>
      </c>
      <c r="K58" s="75">
        <v>345</v>
      </c>
      <c r="L58" s="75" t="s">
        <v>1711</v>
      </c>
      <c r="M58" s="75">
        <v>1970</v>
      </c>
      <c r="N58" s="75">
        <v>45</v>
      </c>
      <c r="O58" s="75">
        <v>7631869</v>
      </c>
      <c r="P58" s="75" t="s">
        <v>2770</v>
      </c>
      <c r="Q58" s="75" t="s">
        <v>2691</v>
      </c>
      <c r="R58" s="75" t="s">
        <v>2772</v>
      </c>
      <c r="S58" s="106">
        <v>108</v>
      </c>
      <c r="T58" s="75" t="s">
        <v>2661</v>
      </c>
      <c r="U58" s="75" t="s">
        <v>2662</v>
      </c>
      <c r="V58" s="75" t="s">
        <v>2662</v>
      </c>
      <c r="W58" s="75" t="s">
        <v>2546</v>
      </c>
      <c r="Y58" s="75" t="s">
        <v>2588</v>
      </c>
      <c r="Z58" s="75" t="s">
        <v>2589</v>
      </c>
      <c r="AC58" s="75" t="s">
        <v>2594</v>
      </c>
      <c r="AD58" s="75" t="s">
        <v>2664</v>
      </c>
      <c r="AF58" s="75" t="s">
        <v>2665</v>
      </c>
      <c r="AG58" s="75" t="s">
        <v>2776</v>
      </c>
      <c r="AH58" s="75" t="s">
        <v>2545</v>
      </c>
      <c r="AI58" s="75" t="s">
        <v>2777</v>
      </c>
      <c r="AJ58" s="75" t="s">
        <v>2668</v>
      </c>
      <c r="AK58" s="75" t="s">
        <v>2668</v>
      </c>
      <c r="AN58" s="75" t="s">
        <v>2814</v>
      </c>
    </row>
    <row r="59" spans="1:46" x14ac:dyDescent="0.15">
      <c r="A59" s="106" t="s">
        <v>3037</v>
      </c>
      <c r="B59" s="75" t="s">
        <v>3038</v>
      </c>
      <c r="C59" s="75" t="s">
        <v>2791</v>
      </c>
      <c r="D59" s="75" t="s">
        <v>2653</v>
      </c>
      <c r="E59" s="75" t="s">
        <v>2796</v>
      </c>
      <c r="F59" s="75" t="s">
        <v>2817</v>
      </c>
      <c r="G59" s="75" t="s">
        <v>2818</v>
      </c>
      <c r="H59" s="75" t="s">
        <v>2657</v>
      </c>
      <c r="I59" s="75">
        <v>420</v>
      </c>
      <c r="J59" s="75">
        <v>420</v>
      </c>
      <c r="K59" s="75">
        <v>420</v>
      </c>
      <c r="L59" s="75" t="s">
        <v>1729</v>
      </c>
      <c r="M59" s="75">
        <v>2008</v>
      </c>
      <c r="N59" s="75">
        <v>7</v>
      </c>
      <c r="O59" s="75">
        <v>6669230</v>
      </c>
      <c r="P59" s="75" t="s">
        <v>2770</v>
      </c>
      <c r="Q59" s="75" t="s">
        <v>2691</v>
      </c>
      <c r="R59" s="75" t="s">
        <v>2772</v>
      </c>
      <c r="S59" s="106">
        <v>24.8</v>
      </c>
      <c r="T59" s="75" t="s">
        <v>2661</v>
      </c>
      <c r="U59" s="75" t="s">
        <v>2662</v>
      </c>
      <c r="V59" s="75" t="s">
        <v>2663</v>
      </c>
      <c r="W59" s="75" t="s">
        <v>2546</v>
      </c>
      <c r="Y59" s="75" t="s">
        <v>2590</v>
      </c>
      <c r="AC59" s="75" t="s">
        <v>2594</v>
      </c>
      <c r="AD59" s="75" t="s">
        <v>2664</v>
      </c>
      <c r="AF59" s="75" t="s">
        <v>2665</v>
      </c>
      <c r="AG59" s="75" t="s">
        <v>2776</v>
      </c>
      <c r="AH59" s="75" t="s">
        <v>2545</v>
      </c>
      <c r="AI59" s="75" t="s">
        <v>2777</v>
      </c>
      <c r="AJ59" s="75" t="s">
        <v>2668</v>
      </c>
      <c r="AK59" s="75" t="s">
        <v>2668</v>
      </c>
    </row>
    <row r="60" spans="1:46" x14ac:dyDescent="0.15">
      <c r="A60" s="106" t="s">
        <v>3035</v>
      </c>
      <c r="B60" s="75" t="s">
        <v>3036</v>
      </c>
      <c r="C60" s="75" t="s">
        <v>2791</v>
      </c>
      <c r="D60" s="75" t="s">
        <v>2653</v>
      </c>
      <c r="E60" s="75" t="s">
        <v>2819</v>
      </c>
      <c r="F60" s="75" t="s">
        <v>2820</v>
      </c>
      <c r="G60" s="75" t="s">
        <v>2821</v>
      </c>
      <c r="H60" s="75" t="s">
        <v>2657</v>
      </c>
      <c r="I60" s="75">
        <v>421</v>
      </c>
      <c r="J60" s="75">
        <v>421</v>
      </c>
      <c r="K60" s="75">
        <v>421</v>
      </c>
      <c r="L60" s="75" t="s">
        <v>2822</v>
      </c>
      <c r="M60" s="75">
        <v>2009</v>
      </c>
      <c r="N60" s="75">
        <v>6</v>
      </c>
      <c r="O60" s="75">
        <v>5671299</v>
      </c>
      <c r="P60" s="75" t="s">
        <v>2770</v>
      </c>
      <c r="Q60" s="75" t="s">
        <v>2691</v>
      </c>
      <c r="R60" s="75" t="s">
        <v>2772</v>
      </c>
      <c r="S60" s="106">
        <v>30</v>
      </c>
      <c r="T60" s="75" t="s">
        <v>2661</v>
      </c>
      <c r="U60" s="75" t="s">
        <v>2662</v>
      </c>
      <c r="V60" s="75" t="s">
        <v>2663</v>
      </c>
      <c r="W60" s="75" t="s">
        <v>2546</v>
      </c>
      <c r="Y60" s="75" t="s">
        <v>2590</v>
      </c>
      <c r="AC60" s="75" t="s">
        <v>2594</v>
      </c>
      <c r="AD60" s="75" t="s">
        <v>2664</v>
      </c>
      <c r="AF60" s="75" t="s">
        <v>2665</v>
      </c>
      <c r="AG60" s="75" t="s">
        <v>2776</v>
      </c>
      <c r="AH60" s="75" t="s">
        <v>2545</v>
      </c>
      <c r="AI60" s="75" t="s">
        <v>2777</v>
      </c>
      <c r="AJ60" s="75" t="s">
        <v>2668</v>
      </c>
      <c r="AK60" s="75" t="s">
        <v>2668</v>
      </c>
    </row>
    <row r="61" spans="1:46" x14ac:dyDescent="0.15">
      <c r="A61" s="106" t="s">
        <v>3033</v>
      </c>
      <c r="B61" s="75" t="s">
        <v>3034</v>
      </c>
      <c r="C61" s="75" t="s">
        <v>2791</v>
      </c>
      <c r="D61" s="75" t="s">
        <v>2653</v>
      </c>
      <c r="E61" s="75" t="s">
        <v>2796</v>
      </c>
      <c r="F61" s="75" t="s">
        <v>2823</v>
      </c>
      <c r="G61" s="75" t="s">
        <v>2824</v>
      </c>
      <c r="H61" s="75" t="s">
        <v>2657</v>
      </c>
      <c r="I61" s="75">
        <v>424</v>
      </c>
      <c r="J61" s="75">
        <v>424</v>
      </c>
      <c r="K61" s="75">
        <v>424</v>
      </c>
      <c r="L61" s="75" t="s">
        <v>2825</v>
      </c>
      <c r="M61" s="75">
        <v>2011</v>
      </c>
      <c r="N61" s="75">
        <v>4</v>
      </c>
      <c r="O61" s="75">
        <v>13339034</v>
      </c>
      <c r="P61" s="75" t="s">
        <v>2770</v>
      </c>
      <c r="Q61" s="75" t="s">
        <v>2691</v>
      </c>
      <c r="R61" s="75" t="s">
        <v>2772</v>
      </c>
      <c r="S61" s="106">
        <v>40.22</v>
      </c>
      <c r="T61" s="75" t="s">
        <v>2661</v>
      </c>
      <c r="U61" s="75" t="s">
        <v>2662</v>
      </c>
      <c r="V61" s="75" t="s">
        <v>2663</v>
      </c>
      <c r="W61" s="75" t="s">
        <v>2546</v>
      </c>
      <c r="Y61" s="75" t="s">
        <v>2590</v>
      </c>
      <c r="AC61" s="75" t="s">
        <v>2594</v>
      </c>
      <c r="AD61" s="75" t="s">
        <v>2664</v>
      </c>
      <c r="AF61" s="75" t="s">
        <v>2665</v>
      </c>
      <c r="AG61" s="75" t="s">
        <v>2776</v>
      </c>
      <c r="AH61" s="75" t="s">
        <v>2545</v>
      </c>
      <c r="AI61" s="75" t="s">
        <v>2777</v>
      </c>
      <c r="AJ61" s="75" t="s">
        <v>2668</v>
      </c>
      <c r="AK61" s="75" t="s">
        <v>2668</v>
      </c>
    </row>
    <row r="62" spans="1:46" x14ac:dyDescent="0.15">
      <c r="A62" s="106" t="s">
        <v>3010</v>
      </c>
      <c r="B62" s="75" t="s">
        <v>3011</v>
      </c>
      <c r="C62" s="75" t="s">
        <v>2791</v>
      </c>
      <c r="D62" s="75" t="s">
        <v>2653</v>
      </c>
      <c r="E62" s="75" t="s">
        <v>2826</v>
      </c>
      <c r="G62" s="75" t="s">
        <v>2798</v>
      </c>
      <c r="H62" s="75" t="s">
        <v>2657</v>
      </c>
      <c r="I62" s="75">
        <v>213</v>
      </c>
      <c r="J62" s="75">
        <v>213</v>
      </c>
      <c r="K62" s="75">
        <v>213</v>
      </c>
      <c r="L62" s="75" t="s">
        <v>2531</v>
      </c>
      <c r="M62" s="75">
        <v>1924</v>
      </c>
      <c r="N62" s="75">
        <v>91</v>
      </c>
      <c r="O62" s="75">
        <v>1108113</v>
      </c>
      <c r="P62" s="75" t="s">
        <v>2770</v>
      </c>
      <c r="Q62" s="75" t="s">
        <v>2691</v>
      </c>
      <c r="R62" s="75" t="s">
        <v>2772</v>
      </c>
      <c r="S62" s="106">
        <v>152.88999999999999</v>
      </c>
      <c r="T62" s="75" t="s">
        <v>2661</v>
      </c>
      <c r="U62" s="75" t="s">
        <v>2662</v>
      </c>
      <c r="V62" s="75" t="s">
        <v>2663</v>
      </c>
      <c r="W62" s="75" t="s">
        <v>2546</v>
      </c>
      <c r="Y62" s="75" t="s">
        <v>2590</v>
      </c>
      <c r="AC62" s="75" t="s">
        <v>2593</v>
      </c>
      <c r="AF62" s="75" t="s">
        <v>2665</v>
      </c>
      <c r="AG62" s="75" t="s">
        <v>2776</v>
      </c>
      <c r="AH62" s="75" t="s">
        <v>2545</v>
      </c>
      <c r="AI62" s="75" t="s">
        <v>2777</v>
      </c>
      <c r="AJ62" s="75" t="s">
        <v>2668</v>
      </c>
      <c r="AK62" s="75" t="s">
        <v>2668</v>
      </c>
    </row>
    <row r="63" spans="1:46" x14ac:dyDescent="0.15">
      <c r="A63" s="106" t="s">
        <v>1576</v>
      </c>
      <c r="B63" s="75" t="s">
        <v>3032</v>
      </c>
      <c r="C63" s="75" t="s">
        <v>2791</v>
      </c>
      <c r="D63" s="75" t="s">
        <v>2653</v>
      </c>
      <c r="E63" s="75" t="s">
        <v>2827</v>
      </c>
      <c r="F63" s="75" t="s">
        <v>2828</v>
      </c>
      <c r="G63" s="75" t="s">
        <v>2829</v>
      </c>
      <c r="H63" s="75" t="s">
        <v>2657</v>
      </c>
      <c r="I63" s="75">
        <v>406</v>
      </c>
      <c r="J63" s="75">
        <v>406</v>
      </c>
      <c r="K63" s="75">
        <v>406</v>
      </c>
      <c r="L63" s="75" t="s">
        <v>2690</v>
      </c>
      <c r="M63" s="75">
        <v>1994</v>
      </c>
      <c r="N63" s="75">
        <v>21</v>
      </c>
      <c r="O63" s="75">
        <v>1153798353</v>
      </c>
      <c r="P63" s="75" t="s">
        <v>2770</v>
      </c>
      <c r="Q63" s="75" t="s">
        <v>2732</v>
      </c>
      <c r="R63" s="75" t="s">
        <v>2772</v>
      </c>
      <c r="S63" s="106">
        <v>1930.49</v>
      </c>
      <c r="T63" s="75" t="s">
        <v>2661</v>
      </c>
      <c r="U63" s="75" t="s">
        <v>2830</v>
      </c>
      <c r="V63" s="75" t="s">
        <v>2662</v>
      </c>
      <c r="W63" s="75" t="s">
        <v>1571</v>
      </c>
      <c r="X63" s="75">
        <v>1</v>
      </c>
      <c r="Y63" s="75" t="s">
        <v>2590</v>
      </c>
      <c r="AC63" s="75" t="s">
        <v>2594</v>
      </c>
      <c r="AD63" s="75" t="s">
        <v>2664</v>
      </c>
      <c r="AF63" s="75" t="s">
        <v>2665</v>
      </c>
      <c r="AG63" s="75" t="s">
        <v>2776</v>
      </c>
      <c r="AH63" s="75" t="s">
        <v>2545</v>
      </c>
      <c r="AI63" s="75" t="s">
        <v>2777</v>
      </c>
      <c r="AJ63" s="75" t="s">
        <v>2668</v>
      </c>
      <c r="AK63" s="75" t="s">
        <v>2668</v>
      </c>
      <c r="AS63" s="75">
        <v>19520</v>
      </c>
      <c r="AT63" s="75" t="s">
        <v>2800</v>
      </c>
    </row>
    <row r="64" spans="1:46" x14ac:dyDescent="0.15">
      <c r="A64" s="106" t="s">
        <v>1576</v>
      </c>
      <c r="B64" s="75" t="s">
        <v>3032</v>
      </c>
      <c r="C64" s="75" t="s">
        <v>2791</v>
      </c>
      <c r="D64" s="75" t="s">
        <v>2653</v>
      </c>
      <c r="E64" s="75" t="s">
        <v>2827</v>
      </c>
      <c r="F64" s="75" t="s">
        <v>2828</v>
      </c>
      <c r="G64" s="75" t="s">
        <v>2829</v>
      </c>
      <c r="H64" s="75" t="s">
        <v>2657</v>
      </c>
      <c r="I64" s="75">
        <v>406</v>
      </c>
      <c r="J64" s="75">
        <v>406</v>
      </c>
      <c r="K64" s="75">
        <v>406</v>
      </c>
      <c r="L64" s="75" t="s">
        <v>2690</v>
      </c>
      <c r="M64" s="75">
        <v>1994</v>
      </c>
      <c r="N64" s="75">
        <v>21</v>
      </c>
      <c r="O64" s="75">
        <v>1668209797</v>
      </c>
      <c r="P64" s="75" t="s">
        <v>2770</v>
      </c>
      <c r="Q64" s="75" t="s">
        <v>2691</v>
      </c>
      <c r="R64" s="75" t="s">
        <v>2772</v>
      </c>
      <c r="S64" s="106">
        <v>3854.1</v>
      </c>
      <c r="T64" s="75" t="s">
        <v>2661</v>
      </c>
      <c r="U64" s="75" t="s">
        <v>2719</v>
      </c>
      <c r="V64" s="75" t="s">
        <v>2719</v>
      </c>
      <c r="W64" s="75" t="s">
        <v>2546</v>
      </c>
      <c r="Y64" s="75" t="s">
        <v>2590</v>
      </c>
      <c r="AF64" s="75" t="s">
        <v>2665</v>
      </c>
      <c r="AG64" s="75" t="s">
        <v>2776</v>
      </c>
      <c r="AH64" s="75" t="s">
        <v>2545</v>
      </c>
      <c r="AI64" s="75" t="s">
        <v>2777</v>
      </c>
      <c r="AJ64" s="75" t="s">
        <v>2668</v>
      </c>
      <c r="AK64" s="75" t="s">
        <v>2668</v>
      </c>
      <c r="AS64" s="75">
        <v>33513</v>
      </c>
      <c r="AT64" s="75" t="s">
        <v>2800</v>
      </c>
    </row>
    <row r="65" spans="1:46" x14ac:dyDescent="0.15">
      <c r="A65" s="106" t="s">
        <v>1576</v>
      </c>
      <c r="B65" s="75" t="s">
        <v>3032</v>
      </c>
      <c r="C65" s="75" t="s">
        <v>2791</v>
      </c>
      <c r="D65" s="75" t="s">
        <v>2653</v>
      </c>
      <c r="E65" s="75" t="s">
        <v>2827</v>
      </c>
      <c r="F65" s="75" t="s">
        <v>2828</v>
      </c>
      <c r="G65" s="75" t="s">
        <v>2829</v>
      </c>
      <c r="H65" s="75" t="s">
        <v>2657</v>
      </c>
      <c r="I65" s="75">
        <v>406</v>
      </c>
      <c r="J65" s="75">
        <v>406</v>
      </c>
      <c r="K65" s="75">
        <v>406</v>
      </c>
      <c r="L65" s="75" t="s">
        <v>2690</v>
      </c>
      <c r="M65" s="75">
        <v>1994</v>
      </c>
      <c r="N65" s="75">
        <v>21</v>
      </c>
      <c r="O65" s="75">
        <v>26634845</v>
      </c>
      <c r="P65" s="75" t="s">
        <v>2770</v>
      </c>
      <c r="Q65" s="75" t="s">
        <v>2792</v>
      </c>
      <c r="R65" s="75" t="s">
        <v>2772</v>
      </c>
      <c r="S65" s="106">
        <v>23.78</v>
      </c>
      <c r="T65" s="75" t="s">
        <v>2661</v>
      </c>
      <c r="U65" s="75" t="s">
        <v>2662</v>
      </c>
      <c r="V65" s="75" t="s">
        <v>2663</v>
      </c>
      <c r="W65" s="75" t="s">
        <v>2546</v>
      </c>
      <c r="Y65" s="75" t="s">
        <v>2590</v>
      </c>
      <c r="AF65" s="75" t="s">
        <v>2665</v>
      </c>
      <c r="AG65" s="75" t="s">
        <v>2776</v>
      </c>
      <c r="AH65" s="75" t="s">
        <v>2545</v>
      </c>
      <c r="AI65" s="75" t="s">
        <v>2777</v>
      </c>
      <c r="AJ65" s="75" t="s">
        <v>2668</v>
      </c>
      <c r="AK65" s="75" t="s">
        <v>2668</v>
      </c>
    </row>
    <row r="66" spans="1:46" x14ac:dyDescent="0.15">
      <c r="A66" s="106" t="s">
        <v>1576</v>
      </c>
      <c r="B66" s="75" t="s">
        <v>3032</v>
      </c>
      <c r="C66" s="75" t="s">
        <v>2791</v>
      </c>
      <c r="D66" s="75" t="s">
        <v>2653</v>
      </c>
      <c r="E66" s="75" t="s">
        <v>2827</v>
      </c>
      <c r="F66" s="75" t="s">
        <v>2828</v>
      </c>
      <c r="G66" s="75" t="s">
        <v>2829</v>
      </c>
      <c r="H66" s="75" t="s">
        <v>2657</v>
      </c>
      <c r="I66" s="75">
        <v>406</v>
      </c>
      <c r="J66" s="75">
        <v>406</v>
      </c>
      <c r="K66" s="75">
        <v>406</v>
      </c>
      <c r="L66" s="75" t="s">
        <v>2690</v>
      </c>
      <c r="M66" s="75">
        <v>1994</v>
      </c>
      <c r="N66" s="75">
        <v>21</v>
      </c>
      <c r="O66" s="75">
        <v>48354524</v>
      </c>
      <c r="P66" s="75" t="s">
        <v>2770</v>
      </c>
      <c r="Q66" s="75" t="s">
        <v>2792</v>
      </c>
      <c r="R66" s="75" t="s">
        <v>2772</v>
      </c>
      <c r="S66" s="106">
        <v>179.6</v>
      </c>
      <c r="T66" s="75" t="s">
        <v>2661</v>
      </c>
      <c r="U66" s="75" t="s">
        <v>2662</v>
      </c>
      <c r="V66" s="75" t="s">
        <v>2663</v>
      </c>
      <c r="W66" s="75" t="s">
        <v>2546</v>
      </c>
      <c r="Y66" s="75" t="s">
        <v>2590</v>
      </c>
      <c r="AF66" s="75" t="s">
        <v>2665</v>
      </c>
      <c r="AG66" s="75" t="s">
        <v>2776</v>
      </c>
      <c r="AH66" s="75" t="s">
        <v>2545</v>
      </c>
      <c r="AI66" s="75" t="s">
        <v>2777</v>
      </c>
      <c r="AJ66" s="75" t="s">
        <v>2668</v>
      </c>
      <c r="AK66" s="75" t="s">
        <v>2668</v>
      </c>
    </row>
    <row r="67" spans="1:46" x14ac:dyDescent="0.15">
      <c r="A67" s="106" t="s">
        <v>1576</v>
      </c>
      <c r="B67" s="75" t="s">
        <v>3032</v>
      </c>
      <c r="C67" s="75" t="s">
        <v>2791</v>
      </c>
      <c r="D67" s="75" t="s">
        <v>2653</v>
      </c>
      <c r="E67" s="75" t="s">
        <v>2827</v>
      </c>
      <c r="F67" s="75" t="s">
        <v>2828</v>
      </c>
      <c r="G67" s="75" t="s">
        <v>2829</v>
      </c>
      <c r="H67" s="75" t="s">
        <v>2657</v>
      </c>
      <c r="I67" s="75">
        <v>406</v>
      </c>
      <c r="J67" s="75">
        <v>406</v>
      </c>
      <c r="K67" s="75">
        <v>406</v>
      </c>
      <c r="L67" s="75" t="s">
        <v>2690</v>
      </c>
      <c r="M67" s="75">
        <v>1994</v>
      </c>
      <c r="N67" s="75">
        <v>21</v>
      </c>
      <c r="O67" s="75">
        <v>242630729</v>
      </c>
      <c r="P67" s="75" t="s">
        <v>2770</v>
      </c>
      <c r="Q67" s="75" t="s">
        <v>2792</v>
      </c>
      <c r="R67" s="75" t="s">
        <v>2772</v>
      </c>
      <c r="S67" s="106">
        <v>1942.22</v>
      </c>
      <c r="T67" s="75" t="s">
        <v>2661</v>
      </c>
      <c r="U67" s="75" t="s">
        <v>2830</v>
      </c>
      <c r="V67" s="75" t="s">
        <v>2662</v>
      </c>
      <c r="W67" s="75" t="s">
        <v>2546</v>
      </c>
      <c r="Y67" s="75" t="s">
        <v>2590</v>
      </c>
      <c r="AF67" s="75" t="s">
        <v>2665</v>
      </c>
      <c r="AG67" s="75" t="s">
        <v>2776</v>
      </c>
      <c r="AH67" s="75" t="s">
        <v>2545</v>
      </c>
      <c r="AI67" s="75" t="s">
        <v>2777</v>
      </c>
      <c r="AJ67" s="75" t="s">
        <v>2668</v>
      </c>
      <c r="AK67" s="75" t="s">
        <v>2668</v>
      </c>
      <c r="AS67" s="75">
        <v>4896</v>
      </c>
      <c r="AT67" s="75" t="s">
        <v>2800</v>
      </c>
    </row>
    <row r="68" spans="1:46" x14ac:dyDescent="0.15">
      <c r="A68" s="106" t="s">
        <v>1576</v>
      </c>
      <c r="B68" s="75" t="s">
        <v>3032</v>
      </c>
      <c r="C68" s="75" t="s">
        <v>2791</v>
      </c>
      <c r="D68" s="75" t="s">
        <v>2653</v>
      </c>
      <c r="E68" s="75" t="s">
        <v>2827</v>
      </c>
      <c r="F68" s="75" t="s">
        <v>2828</v>
      </c>
      <c r="G68" s="75" t="s">
        <v>2829</v>
      </c>
      <c r="H68" s="75" t="s">
        <v>2657</v>
      </c>
      <c r="I68" s="75">
        <v>406</v>
      </c>
      <c r="J68" s="75">
        <v>406</v>
      </c>
      <c r="K68" s="75">
        <v>406</v>
      </c>
      <c r="L68" s="75" t="s">
        <v>2690</v>
      </c>
      <c r="M68" s="75">
        <v>1994</v>
      </c>
      <c r="N68" s="75">
        <v>21</v>
      </c>
      <c r="O68" s="75">
        <v>3863522</v>
      </c>
      <c r="P68" s="75" t="s">
        <v>2770</v>
      </c>
      <c r="Q68" s="75" t="s">
        <v>2792</v>
      </c>
      <c r="R68" s="75" t="s">
        <v>2772</v>
      </c>
      <c r="S68" s="106">
        <v>20.350000000000001</v>
      </c>
      <c r="T68" s="75" t="s">
        <v>2661</v>
      </c>
      <c r="U68" s="75" t="s">
        <v>2662</v>
      </c>
      <c r="V68" s="75" t="s">
        <v>2663</v>
      </c>
      <c r="W68" s="75" t="s">
        <v>2546</v>
      </c>
      <c r="Y68" s="75" t="s">
        <v>2590</v>
      </c>
      <c r="AF68" s="75" t="s">
        <v>2665</v>
      </c>
      <c r="AG68" s="75" t="s">
        <v>2776</v>
      </c>
      <c r="AH68" s="75" t="s">
        <v>2545</v>
      </c>
      <c r="AI68" s="75" t="s">
        <v>2777</v>
      </c>
      <c r="AJ68" s="75" t="s">
        <v>2668</v>
      </c>
      <c r="AK68" s="75" t="s">
        <v>2668</v>
      </c>
    </row>
    <row r="69" spans="1:46" x14ac:dyDescent="0.15">
      <c r="A69" s="106" t="s">
        <v>1576</v>
      </c>
      <c r="B69" s="75" t="s">
        <v>3032</v>
      </c>
      <c r="C69" s="75" t="s">
        <v>2791</v>
      </c>
      <c r="D69" s="75" t="s">
        <v>2653</v>
      </c>
      <c r="E69" s="75" t="s">
        <v>2827</v>
      </c>
      <c r="F69" s="75" t="s">
        <v>2828</v>
      </c>
      <c r="G69" s="75" t="s">
        <v>2829</v>
      </c>
      <c r="H69" s="75" t="s">
        <v>2657</v>
      </c>
      <c r="I69" s="75">
        <v>406</v>
      </c>
      <c r="J69" s="75">
        <v>406</v>
      </c>
      <c r="K69" s="75">
        <v>406</v>
      </c>
      <c r="L69" s="75" t="s">
        <v>2690</v>
      </c>
      <c r="M69" s="75">
        <v>1994</v>
      </c>
      <c r="N69" s="75">
        <v>21</v>
      </c>
      <c r="O69" s="75">
        <v>8427258</v>
      </c>
      <c r="P69" s="75" t="s">
        <v>2770</v>
      </c>
      <c r="Q69" s="75" t="s">
        <v>2792</v>
      </c>
      <c r="R69" s="75" t="s">
        <v>2772</v>
      </c>
      <c r="S69" s="106">
        <v>57.75</v>
      </c>
      <c r="T69" s="75" t="s">
        <v>2661</v>
      </c>
      <c r="U69" s="75" t="s">
        <v>2662</v>
      </c>
      <c r="V69" s="75" t="s">
        <v>2663</v>
      </c>
      <c r="W69" s="75" t="s">
        <v>2546</v>
      </c>
      <c r="Y69" s="75" t="s">
        <v>2590</v>
      </c>
      <c r="AF69" s="75" t="s">
        <v>2665</v>
      </c>
      <c r="AG69" s="75" t="s">
        <v>2776</v>
      </c>
      <c r="AH69" s="75" t="s">
        <v>2545</v>
      </c>
      <c r="AI69" s="75" t="s">
        <v>2777</v>
      </c>
      <c r="AJ69" s="75" t="s">
        <v>2668</v>
      </c>
      <c r="AK69" s="75" t="s">
        <v>2668</v>
      </c>
    </row>
    <row r="70" spans="1:46" x14ac:dyDescent="0.15">
      <c r="A70" s="106" t="s">
        <v>1576</v>
      </c>
      <c r="B70" s="75" t="s">
        <v>3032</v>
      </c>
      <c r="C70" s="75" t="s">
        <v>2791</v>
      </c>
      <c r="D70" s="75" t="s">
        <v>2653</v>
      </c>
      <c r="E70" s="75" t="s">
        <v>2827</v>
      </c>
      <c r="F70" s="75" t="s">
        <v>2828</v>
      </c>
      <c r="G70" s="75" t="s">
        <v>2829</v>
      </c>
      <c r="H70" s="75" t="s">
        <v>2657</v>
      </c>
      <c r="I70" s="75">
        <v>409</v>
      </c>
      <c r="J70" s="75">
        <v>409</v>
      </c>
      <c r="K70" s="75">
        <v>409</v>
      </c>
      <c r="L70" s="75" t="s">
        <v>2682</v>
      </c>
      <c r="M70" s="75">
        <v>1997</v>
      </c>
      <c r="N70" s="75">
        <v>18</v>
      </c>
      <c r="O70" s="75">
        <v>36642388</v>
      </c>
      <c r="P70" s="75" t="s">
        <v>2770</v>
      </c>
      <c r="Q70" s="75" t="s">
        <v>2792</v>
      </c>
      <c r="R70" s="75" t="s">
        <v>2772</v>
      </c>
      <c r="S70" s="106">
        <v>192.66</v>
      </c>
      <c r="T70" s="75" t="s">
        <v>2661</v>
      </c>
      <c r="U70" s="75" t="s">
        <v>2662</v>
      </c>
      <c r="V70" s="75" t="s">
        <v>2663</v>
      </c>
      <c r="W70" s="75" t="s">
        <v>2546</v>
      </c>
      <c r="Y70" s="75" t="s">
        <v>2590</v>
      </c>
      <c r="AF70" s="75" t="s">
        <v>2665</v>
      </c>
      <c r="AG70" s="75" t="s">
        <v>2776</v>
      </c>
      <c r="AH70" s="75" t="s">
        <v>2545</v>
      </c>
      <c r="AI70" s="75" t="s">
        <v>2777</v>
      </c>
      <c r="AJ70" s="75" t="s">
        <v>2668</v>
      </c>
      <c r="AK70" s="75" t="s">
        <v>2668</v>
      </c>
    </row>
    <row r="71" spans="1:46" x14ac:dyDescent="0.15">
      <c r="A71" s="106" t="s">
        <v>1576</v>
      </c>
      <c r="B71" s="75" t="s">
        <v>3032</v>
      </c>
      <c r="C71" s="75" t="s">
        <v>2791</v>
      </c>
      <c r="D71" s="75" t="s">
        <v>2653</v>
      </c>
      <c r="E71" s="75" t="s">
        <v>2827</v>
      </c>
      <c r="F71" s="75" t="s">
        <v>2828</v>
      </c>
      <c r="G71" s="75" t="s">
        <v>2829</v>
      </c>
      <c r="H71" s="75" t="s">
        <v>2657</v>
      </c>
      <c r="I71" s="75">
        <v>409</v>
      </c>
      <c r="J71" s="75">
        <v>409</v>
      </c>
      <c r="K71" s="75">
        <v>409</v>
      </c>
      <c r="L71" s="75" t="s">
        <v>2682</v>
      </c>
      <c r="M71" s="75">
        <v>1997</v>
      </c>
      <c r="N71" s="75">
        <v>18</v>
      </c>
      <c r="O71" s="75">
        <v>33022436</v>
      </c>
      <c r="P71" s="75" t="s">
        <v>2770</v>
      </c>
      <c r="Q71" s="75" t="s">
        <v>2792</v>
      </c>
      <c r="R71" s="75" t="s">
        <v>2772</v>
      </c>
      <c r="S71" s="106">
        <v>196.08</v>
      </c>
      <c r="T71" s="75" t="s">
        <v>2661</v>
      </c>
      <c r="U71" s="75" t="s">
        <v>2662</v>
      </c>
      <c r="V71" s="75" t="s">
        <v>2663</v>
      </c>
      <c r="W71" s="75" t="s">
        <v>2546</v>
      </c>
      <c r="Y71" s="75" t="s">
        <v>2590</v>
      </c>
      <c r="AF71" s="75" t="s">
        <v>2665</v>
      </c>
      <c r="AG71" s="75" t="s">
        <v>2776</v>
      </c>
      <c r="AH71" s="75" t="s">
        <v>2545</v>
      </c>
      <c r="AI71" s="75" t="s">
        <v>2777</v>
      </c>
      <c r="AJ71" s="75" t="s">
        <v>2668</v>
      </c>
      <c r="AK71" s="75" t="s">
        <v>2668</v>
      </c>
    </row>
    <row r="72" spans="1:46" x14ac:dyDescent="0.15">
      <c r="A72" s="106" t="s">
        <v>1576</v>
      </c>
      <c r="B72" s="75" t="s">
        <v>3032</v>
      </c>
      <c r="C72" s="75" t="s">
        <v>2791</v>
      </c>
      <c r="D72" s="75" t="s">
        <v>2653</v>
      </c>
      <c r="E72" s="75" t="s">
        <v>2827</v>
      </c>
      <c r="F72" s="75" t="s">
        <v>2828</v>
      </c>
      <c r="G72" s="75" t="s">
        <v>2829</v>
      </c>
      <c r="H72" s="75" t="s">
        <v>2657</v>
      </c>
      <c r="I72" s="75">
        <v>409</v>
      </c>
      <c r="J72" s="75">
        <v>409</v>
      </c>
      <c r="K72" s="75">
        <v>409</v>
      </c>
      <c r="L72" s="75" t="s">
        <v>2682</v>
      </c>
      <c r="M72" s="75">
        <v>1997</v>
      </c>
      <c r="N72" s="75">
        <v>18</v>
      </c>
      <c r="O72" s="75">
        <v>18626089</v>
      </c>
      <c r="P72" s="75" t="s">
        <v>2770</v>
      </c>
      <c r="Q72" s="75" t="s">
        <v>2731</v>
      </c>
      <c r="R72" s="75" t="s">
        <v>2772</v>
      </c>
      <c r="S72" s="106">
        <v>77.400000000000006</v>
      </c>
      <c r="T72" s="75" t="s">
        <v>2661</v>
      </c>
      <c r="U72" s="75" t="s">
        <v>2662</v>
      </c>
      <c r="V72" s="75" t="s">
        <v>2663</v>
      </c>
      <c r="W72" s="75" t="s">
        <v>2546</v>
      </c>
      <c r="Y72" s="75" t="s">
        <v>2590</v>
      </c>
      <c r="AF72" s="75" t="s">
        <v>2665</v>
      </c>
      <c r="AG72" s="75" t="s">
        <v>2776</v>
      </c>
      <c r="AH72" s="75" t="s">
        <v>2545</v>
      </c>
      <c r="AI72" s="75" t="s">
        <v>2777</v>
      </c>
      <c r="AJ72" s="75" t="s">
        <v>2668</v>
      </c>
      <c r="AK72" s="75" t="s">
        <v>2668</v>
      </c>
    </row>
    <row r="73" spans="1:46" x14ac:dyDescent="0.15">
      <c r="A73" s="106" t="s">
        <v>3016</v>
      </c>
      <c r="B73" s="75" t="s">
        <v>3017</v>
      </c>
      <c r="C73" s="75" t="s">
        <v>2791</v>
      </c>
      <c r="D73" s="75" t="s">
        <v>2653</v>
      </c>
      <c r="E73" s="75" t="s">
        <v>2831</v>
      </c>
      <c r="F73" s="75" t="s">
        <v>2832</v>
      </c>
      <c r="G73" s="75" t="s">
        <v>2798</v>
      </c>
      <c r="H73" s="75" t="s">
        <v>2657</v>
      </c>
      <c r="I73" s="75">
        <v>345</v>
      </c>
      <c r="J73" s="75">
        <v>345</v>
      </c>
      <c r="K73" s="75">
        <v>345</v>
      </c>
      <c r="L73" s="75" t="s">
        <v>1711</v>
      </c>
      <c r="M73" s="75">
        <v>1970</v>
      </c>
      <c r="N73" s="75">
        <v>45</v>
      </c>
      <c r="O73" s="75">
        <v>6973415</v>
      </c>
      <c r="P73" s="75" t="s">
        <v>2770</v>
      </c>
      <c r="Q73" s="75" t="s">
        <v>2691</v>
      </c>
      <c r="R73" s="75" t="s">
        <v>2772</v>
      </c>
      <c r="S73" s="106">
        <v>139.47999999999999</v>
      </c>
      <c r="T73" s="75" t="s">
        <v>2661</v>
      </c>
      <c r="U73" s="75" t="s">
        <v>2719</v>
      </c>
      <c r="V73" s="75" t="s">
        <v>2663</v>
      </c>
      <c r="W73" s="75" t="s">
        <v>2546</v>
      </c>
      <c r="Y73" s="75" t="s">
        <v>2588</v>
      </c>
      <c r="Z73" s="75" t="s">
        <v>2589</v>
      </c>
      <c r="AC73" s="75" t="s">
        <v>2594</v>
      </c>
      <c r="AD73" s="75" t="s">
        <v>2664</v>
      </c>
      <c r="AF73" s="75" t="s">
        <v>2665</v>
      </c>
      <c r="AG73" s="75" t="s">
        <v>2776</v>
      </c>
      <c r="AH73" s="75" t="s">
        <v>2545</v>
      </c>
      <c r="AI73" s="75" t="s">
        <v>2777</v>
      </c>
      <c r="AJ73" s="75" t="s">
        <v>2668</v>
      </c>
      <c r="AK73" s="75" t="s">
        <v>2668</v>
      </c>
      <c r="AN73" s="75" t="s">
        <v>2814</v>
      </c>
      <c r="AS73" s="75">
        <v>582</v>
      </c>
      <c r="AT73" s="75" t="s">
        <v>2800</v>
      </c>
    </row>
    <row r="74" spans="1:46" x14ac:dyDescent="0.15">
      <c r="A74" s="106" t="s">
        <v>3016</v>
      </c>
      <c r="B74" s="75" t="s">
        <v>3017</v>
      </c>
      <c r="C74" s="75" t="s">
        <v>2791</v>
      </c>
      <c r="D74" s="75" t="s">
        <v>2653</v>
      </c>
      <c r="E74" s="75" t="s">
        <v>2831</v>
      </c>
      <c r="F74" s="75" t="s">
        <v>2832</v>
      </c>
      <c r="G74" s="75" t="s">
        <v>2798</v>
      </c>
      <c r="H74" s="75" t="s">
        <v>2657</v>
      </c>
      <c r="I74" s="75">
        <v>345</v>
      </c>
      <c r="J74" s="75">
        <v>345</v>
      </c>
      <c r="K74" s="75">
        <v>345</v>
      </c>
      <c r="L74" s="75" t="s">
        <v>1711</v>
      </c>
      <c r="M74" s="75">
        <v>1970</v>
      </c>
      <c r="N74" s="75">
        <v>45</v>
      </c>
      <c r="O74" s="75">
        <v>968503</v>
      </c>
      <c r="P74" s="75" t="s">
        <v>2770</v>
      </c>
      <c r="Q74" s="75" t="s">
        <v>2691</v>
      </c>
      <c r="R74" s="75" t="s">
        <v>2772</v>
      </c>
      <c r="S74" s="106">
        <v>8.5</v>
      </c>
      <c r="T74" s="75" t="s">
        <v>2661</v>
      </c>
      <c r="U74" s="75" t="s">
        <v>2662</v>
      </c>
      <c r="V74" s="75" t="s">
        <v>2663</v>
      </c>
      <c r="W74" s="75" t="s">
        <v>2546</v>
      </c>
      <c r="Y74" s="75" t="s">
        <v>2588</v>
      </c>
      <c r="Z74" s="75" t="s">
        <v>2589</v>
      </c>
      <c r="AF74" s="75" t="s">
        <v>2665</v>
      </c>
      <c r="AG74" s="75" t="s">
        <v>2776</v>
      </c>
      <c r="AH74" s="75" t="s">
        <v>2545</v>
      </c>
      <c r="AI74" s="75" t="s">
        <v>2777</v>
      </c>
      <c r="AJ74" s="75" t="s">
        <v>2668</v>
      </c>
      <c r="AK74" s="75" t="s">
        <v>2668</v>
      </c>
      <c r="AN74" s="75" t="s">
        <v>2814</v>
      </c>
    </row>
    <row r="75" spans="1:46" x14ac:dyDescent="0.15">
      <c r="A75" s="106" t="s">
        <v>3016</v>
      </c>
      <c r="B75" s="75" t="s">
        <v>3017</v>
      </c>
      <c r="C75" s="75" t="s">
        <v>2791</v>
      </c>
      <c r="D75" s="75" t="s">
        <v>2653</v>
      </c>
      <c r="E75" s="75" t="s">
        <v>2831</v>
      </c>
      <c r="F75" s="75" t="s">
        <v>2832</v>
      </c>
      <c r="G75" s="75" t="s">
        <v>2798</v>
      </c>
      <c r="H75" s="75" t="s">
        <v>2833</v>
      </c>
      <c r="I75" s="75">
        <v>362</v>
      </c>
      <c r="J75" s="75">
        <v>362</v>
      </c>
      <c r="K75" s="75">
        <v>362</v>
      </c>
      <c r="L75" s="75" t="s">
        <v>2794</v>
      </c>
      <c r="M75" s="75">
        <v>1987</v>
      </c>
      <c r="N75" s="75">
        <v>28</v>
      </c>
      <c r="O75" s="75">
        <v>17781504</v>
      </c>
      <c r="P75" s="75" t="s">
        <v>2770</v>
      </c>
      <c r="Q75" s="75" t="s">
        <v>2691</v>
      </c>
      <c r="R75" s="75" t="s">
        <v>2772</v>
      </c>
      <c r="S75" s="106">
        <v>115.34</v>
      </c>
      <c r="T75" s="75" t="s">
        <v>2661</v>
      </c>
      <c r="U75" s="75" t="s">
        <v>2662</v>
      </c>
      <c r="V75" s="75" t="s">
        <v>2663</v>
      </c>
      <c r="W75" s="75" t="s">
        <v>2546</v>
      </c>
      <c r="Y75" s="75" t="s">
        <v>2590</v>
      </c>
      <c r="AF75" s="75" t="s">
        <v>2665</v>
      </c>
      <c r="AG75" s="75" t="s">
        <v>2776</v>
      </c>
      <c r="AH75" s="75" t="s">
        <v>2545</v>
      </c>
      <c r="AI75" s="75" t="s">
        <v>2777</v>
      </c>
      <c r="AJ75" s="75" t="s">
        <v>2668</v>
      </c>
      <c r="AK75" s="75" t="s">
        <v>2668</v>
      </c>
      <c r="AS75" s="75">
        <v>2314</v>
      </c>
      <c r="AT75" s="75" t="s">
        <v>2800</v>
      </c>
    </row>
    <row r="76" spans="1:46" x14ac:dyDescent="0.15">
      <c r="A76" s="106" t="s">
        <v>3030</v>
      </c>
      <c r="B76" s="75" t="s">
        <v>3031</v>
      </c>
      <c r="C76" s="75" t="s">
        <v>2791</v>
      </c>
      <c r="D76" s="75" t="s">
        <v>2653</v>
      </c>
      <c r="E76" s="75" t="s">
        <v>2834</v>
      </c>
      <c r="G76" s="75" t="s">
        <v>2612</v>
      </c>
      <c r="H76" s="75" t="s">
        <v>2657</v>
      </c>
      <c r="I76" s="75">
        <v>404</v>
      </c>
      <c r="J76" s="75">
        <v>404</v>
      </c>
      <c r="K76" s="75">
        <v>404</v>
      </c>
      <c r="L76" s="75" t="s">
        <v>2788</v>
      </c>
      <c r="M76" s="75">
        <v>1992</v>
      </c>
      <c r="N76" s="75">
        <v>23</v>
      </c>
      <c r="O76" s="75">
        <v>41517359</v>
      </c>
      <c r="P76" s="75" t="s">
        <v>2835</v>
      </c>
      <c r="Q76" s="75" t="s">
        <v>2732</v>
      </c>
      <c r="R76" s="75" t="s">
        <v>2836</v>
      </c>
      <c r="S76" s="106">
        <v>679.2</v>
      </c>
      <c r="T76" s="75" t="s">
        <v>2661</v>
      </c>
      <c r="U76" s="75" t="s">
        <v>2719</v>
      </c>
      <c r="V76" s="75" t="s">
        <v>2663</v>
      </c>
      <c r="W76" s="75" t="s">
        <v>2546</v>
      </c>
      <c r="Y76" s="75" t="s">
        <v>2590</v>
      </c>
      <c r="AC76" s="75" t="s">
        <v>2594</v>
      </c>
      <c r="AD76" s="75" t="s">
        <v>2664</v>
      </c>
      <c r="AF76" s="75" t="s">
        <v>2665</v>
      </c>
      <c r="AG76" s="75" t="s">
        <v>2776</v>
      </c>
      <c r="AH76" s="75" t="s">
        <v>2545</v>
      </c>
      <c r="AI76" s="75" t="s">
        <v>2837</v>
      </c>
      <c r="AJ76" s="75" t="s">
        <v>2668</v>
      </c>
      <c r="AK76" s="75" t="s">
        <v>2668</v>
      </c>
      <c r="AS76" s="75">
        <v>976</v>
      </c>
      <c r="AT76" s="75" t="s">
        <v>2800</v>
      </c>
    </row>
    <row r="77" spans="1:46" x14ac:dyDescent="0.15">
      <c r="A77" s="106" t="s">
        <v>3030</v>
      </c>
      <c r="B77" s="75" t="s">
        <v>3031</v>
      </c>
      <c r="C77" s="75" t="s">
        <v>2791</v>
      </c>
      <c r="D77" s="75" t="s">
        <v>2653</v>
      </c>
      <c r="E77" s="75" t="s">
        <v>2834</v>
      </c>
      <c r="G77" s="75" t="s">
        <v>2612</v>
      </c>
      <c r="H77" s="75" t="s">
        <v>2657</v>
      </c>
      <c r="I77" s="75">
        <v>403</v>
      </c>
      <c r="J77" s="75">
        <v>403</v>
      </c>
      <c r="K77" s="75">
        <v>403</v>
      </c>
      <c r="L77" s="75" t="s">
        <v>2769</v>
      </c>
      <c r="M77" s="75">
        <v>1991</v>
      </c>
      <c r="N77" s="75">
        <v>24</v>
      </c>
      <c r="O77" s="75">
        <v>8953608</v>
      </c>
      <c r="P77" s="75" t="s">
        <v>2835</v>
      </c>
      <c r="Q77" s="75" t="s">
        <v>2691</v>
      </c>
      <c r="R77" s="75" t="s">
        <v>2836</v>
      </c>
      <c r="S77" s="106">
        <v>32.54</v>
      </c>
      <c r="T77" s="75" t="s">
        <v>2661</v>
      </c>
      <c r="U77" s="75" t="s">
        <v>2662</v>
      </c>
      <c r="V77" s="75" t="s">
        <v>2662</v>
      </c>
      <c r="W77" s="75" t="s">
        <v>2546</v>
      </c>
      <c r="Y77" s="75" t="s">
        <v>2590</v>
      </c>
      <c r="AF77" s="75" t="s">
        <v>2665</v>
      </c>
      <c r="AG77" s="75" t="s">
        <v>2776</v>
      </c>
      <c r="AH77" s="75" t="s">
        <v>2545</v>
      </c>
      <c r="AI77" s="75" t="s">
        <v>2837</v>
      </c>
      <c r="AJ77" s="75" t="s">
        <v>2668</v>
      </c>
      <c r="AK77" s="75" t="s">
        <v>2668</v>
      </c>
    </row>
    <row r="78" spans="1:46" x14ac:dyDescent="0.15">
      <c r="A78" s="106" t="s">
        <v>3030</v>
      </c>
      <c r="B78" s="75" t="s">
        <v>3031</v>
      </c>
      <c r="C78" s="75" t="s">
        <v>2791</v>
      </c>
      <c r="D78" s="75" t="s">
        <v>2653</v>
      </c>
      <c r="E78" s="75" t="s">
        <v>2834</v>
      </c>
      <c r="G78" s="75" t="s">
        <v>2612</v>
      </c>
      <c r="H78" s="75" t="s">
        <v>2657</v>
      </c>
      <c r="I78" s="75">
        <v>403</v>
      </c>
      <c r="J78" s="75">
        <v>403</v>
      </c>
      <c r="K78" s="75">
        <v>403</v>
      </c>
      <c r="L78" s="75" t="s">
        <v>2769</v>
      </c>
      <c r="M78" s="75">
        <v>1991</v>
      </c>
      <c r="N78" s="75">
        <v>24</v>
      </c>
      <c r="O78" s="75">
        <v>42344702</v>
      </c>
      <c r="P78" s="75" t="s">
        <v>2835</v>
      </c>
      <c r="Q78" s="75" t="s">
        <v>2691</v>
      </c>
      <c r="R78" s="75" t="s">
        <v>2836</v>
      </c>
      <c r="S78" s="106">
        <v>126.15</v>
      </c>
      <c r="T78" s="75" t="s">
        <v>2661</v>
      </c>
      <c r="U78" s="75" t="s">
        <v>2662</v>
      </c>
      <c r="V78" s="75" t="s">
        <v>2662</v>
      </c>
      <c r="W78" s="75" t="s">
        <v>2546</v>
      </c>
      <c r="Y78" s="75" t="s">
        <v>2590</v>
      </c>
      <c r="AF78" s="75" t="s">
        <v>2665</v>
      </c>
      <c r="AG78" s="75" t="s">
        <v>2776</v>
      </c>
      <c r="AH78" s="75" t="s">
        <v>2545</v>
      </c>
      <c r="AI78" s="75" t="s">
        <v>2837</v>
      </c>
      <c r="AJ78" s="75" t="s">
        <v>2668</v>
      </c>
      <c r="AK78" s="75" t="s">
        <v>2668</v>
      </c>
    </row>
    <row r="79" spans="1:46" x14ac:dyDescent="0.15">
      <c r="A79" s="106" t="s">
        <v>3030</v>
      </c>
      <c r="B79" s="75" t="s">
        <v>3031</v>
      </c>
      <c r="C79" s="75" t="s">
        <v>2791</v>
      </c>
      <c r="D79" s="75" t="s">
        <v>2653</v>
      </c>
      <c r="E79" s="75" t="s">
        <v>2834</v>
      </c>
      <c r="G79" s="75" t="s">
        <v>2612</v>
      </c>
      <c r="H79" s="75" t="s">
        <v>2657</v>
      </c>
      <c r="I79" s="75">
        <v>403</v>
      </c>
      <c r="J79" s="75">
        <v>403</v>
      </c>
      <c r="K79" s="75">
        <v>403</v>
      </c>
      <c r="L79" s="75" t="s">
        <v>2769</v>
      </c>
      <c r="M79" s="75">
        <v>1991</v>
      </c>
      <c r="N79" s="75">
        <v>24</v>
      </c>
      <c r="O79" s="75">
        <v>23686504</v>
      </c>
      <c r="P79" s="75" t="s">
        <v>2835</v>
      </c>
      <c r="Q79" s="75" t="s">
        <v>2691</v>
      </c>
      <c r="R79" s="75" t="s">
        <v>2836</v>
      </c>
      <c r="S79" s="106">
        <v>54.79</v>
      </c>
      <c r="T79" s="75" t="s">
        <v>2661</v>
      </c>
      <c r="U79" s="75" t="s">
        <v>2662</v>
      </c>
      <c r="V79" s="75" t="s">
        <v>2662</v>
      </c>
      <c r="W79" s="75" t="s">
        <v>2546</v>
      </c>
      <c r="Y79" s="75" t="s">
        <v>2590</v>
      </c>
      <c r="AF79" s="75" t="s">
        <v>2665</v>
      </c>
      <c r="AG79" s="75" t="s">
        <v>2776</v>
      </c>
      <c r="AH79" s="75" t="s">
        <v>2545</v>
      </c>
      <c r="AI79" s="75" t="s">
        <v>2837</v>
      </c>
      <c r="AJ79" s="75" t="s">
        <v>2668</v>
      </c>
      <c r="AK79" s="75" t="s">
        <v>2668</v>
      </c>
    </row>
    <row r="80" spans="1:46" x14ac:dyDescent="0.15">
      <c r="A80" s="106" t="s">
        <v>3030</v>
      </c>
      <c r="B80" s="75" t="s">
        <v>3031</v>
      </c>
      <c r="C80" s="75" t="s">
        <v>2791</v>
      </c>
      <c r="D80" s="75" t="s">
        <v>2653</v>
      </c>
      <c r="E80" s="75" t="s">
        <v>2834</v>
      </c>
      <c r="G80" s="75" t="s">
        <v>2612</v>
      </c>
      <c r="H80" s="75" t="s">
        <v>2657</v>
      </c>
      <c r="I80" s="75">
        <v>403</v>
      </c>
      <c r="J80" s="75">
        <v>403</v>
      </c>
      <c r="K80" s="75">
        <v>403</v>
      </c>
      <c r="L80" s="75" t="s">
        <v>2769</v>
      </c>
      <c r="M80" s="75">
        <v>1991</v>
      </c>
      <c r="N80" s="75">
        <v>24</v>
      </c>
      <c r="O80" s="75">
        <v>30542264</v>
      </c>
      <c r="P80" s="75" t="s">
        <v>2835</v>
      </c>
      <c r="Q80" s="75" t="s">
        <v>2792</v>
      </c>
      <c r="R80" s="75" t="s">
        <v>2836</v>
      </c>
      <c r="S80" s="106">
        <v>41.9</v>
      </c>
      <c r="T80" s="75" t="s">
        <v>2661</v>
      </c>
      <c r="U80" s="75" t="s">
        <v>2662</v>
      </c>
      <c r="V80" s="75" t="s">
        <v>2662</v>
      </c>
      <c r="W80" s="75" t="s">
        <v>2546</v>
      </c>
      <c r="Y80" s="75" t="s">
        <v>2590</v>
      </c>
      <c r="AF80" s="75" t="s">
        <v>2665</v>
      </c>
      <c r="AG80" s="75" t="s">
        <v>2776</v>
      </c>
      <c r="AH80" s="75" t="s">
        <v>2545</v>
      </c>
      <c r="AI80" s="75" t="s">
        <v>2837</v>
      </c>
      <c r="AJ80" s="75" t="s">
        <v>2668</v>
      </c>
      <c r="AK80" s="75" t="s">
        <v>2668</v>
      </c>
    </row>
    <row r="81" spans="1:49" x14ac:dyDescent="0.15">
      <c r="A81" s="106" t="s">
        <v>1585</v>
      </c>
      <c r="B81" s="75" t="s">
        <v>1585</v>
      </c>
      <c r="C81" s="75" t="s">
        <v>2838</v>
      </c>
      <c r="D81" s="75" t="s">
        <v>2653</v>
      </c>
      <c r="E81" s="75" t="s">
        <v>2839</v>
      </c>
      <c r="F81" s="75" t="s">
        <v>2840</v>
      </c>
      <c r="G81" s="75" t="s">
        <v>2841</v>
      </c>
      <c r="H81" s="75" t="s">
        <v>2657</v>
      </c>
      <c r="I81" s="75">
        <v>401</v>
      </c>
      <c r="J81" s="75">
        <v>401</v>
      </c>
      <c r="K81" s="75">
        <v>401</v>
      </c>
      <c r="L81" s="75" t="s">
        <v>2793</v>
      </c>
      <c r="M81" s="75">
        <v>1989</v>
      </c>
      <c r="N81" s="75">
        <v>26</v>
      </c>
      <c r="O81" s="75">
        <v>40538305</v>
      </c>
      <c r="P81" s="75" t="s">
        <v>2770</v>
      </c>
      <c r="Q81" s="75" t="s">
        <v>2691</v>
      </c>
      <c r="R81" s="75" t="s">
        <v>2772</v>
      </c>
      <c r="S81" s="106">
        <v>147.69</v>
      </c>
      <c r="T81" s="75" t="s">
        <v>2661</v>
      </c>
      <c r="U81" s="75" t="s">
        <v>2662</v>
      </c>
      <c r="V81" s="75" t="s">
        <v>2663</v>
      </c>
      <c r="W81" s="75" t="s">
        <v>2546</v>
      </c>
      <c r="Y81" s="75" t="s">
        <v>2590</v>
      </c>
      <c r="AC81" s="75" t="s">
        <v>2593</v>
      </c>
      <c r="AD81" s="75" t="s">
        <v>2664</v>
      </c>
      <c r="AF81" s="75" t="s">
        <v>2665</v>
      </c>
      <c r="AG81" s="75" t="s">
        <v>2776</v>
      </c>
      <c r="AH81" s="75" t="s">
        <v>2545</v>
      </c>
      <c r="AI81" s="75" t="s">
        <v>2777</v>
      </c>
      <c r="AJ81" s="75" t="s">
        <v>2668</v>
      </c>
      <c r="AK81" s="75" t="s">
        <v>2668</v>
      </c>
      <c r="AS81" s="75">
        <v>1128</v>
      </c>
      <c r="AT81" s="75" t="s">
        <v>2800</v>
      </c>
      <c r="AU81" s="75">
        <v>284793</v>
      </c>
      <c r="AW81" s="75">
        <v>285921</v>
      </c>
    </row>
    <row r="82" spans="1:49" x14ac:dyDescent="0.15">
      <c r="A82" s="106" t="s">
        <v>1583</v>
      </c>
      <c r="B82" s="75" t="s">
        <v>1583</v>
      </c>
      <c r="C82" s="75" t="s">
        <v>2838</v>
      </c>
      <c r="D82" s="75" t="s">
        <v>2653</v>
      </c>
      <c r="E82" s="75" t="s">
        <v>2842</v>
      </c>
      <c r="G82" s="75" t="s">
        <v>2843</v>
      </c>
      <c r="H82" s="75" t="s">
        <v>2657</v>
      </c>
      <c r="I82" s="75">
        <v>401</v>
      </c>
      <c r="J82" s="75">
        <v>401</v>
      </c>
      <c r="K82" s="75">
        <v>401</v>
      </c>
      <c r="L82" s="75" t="s">
        <v>2793</v>
      </c>
      <c r="M82" s="75">
        <v>1989</v>
      </c>
      <c r="N82" s="75">
        <v>26</v>
      </c>
      <c r="O82" s="75">
        <v>60331598</v>
      </c>
      <c r="P82" s="75" t="s">
        <v>2770</v>
      </c>
      <c r="Q82" s="75" t="s">
        <v>2691</v>
      </c>
      <c r="R82" s="75" t="s">
        <v>2772</v>
      </c>
      <c r="S82" s="106">
        <v>180</v>
      </c>
      <c r="T82" s="75" t="s">
        <v>2661</v>
      </c>
      <c r="U82" s="75" t="s">
        <v>2662</v>
      </c>
      <c r="V82" s="75" t="s">
        <v>2662</v>
      </c>
      <c r="W82" s="75" t="s">
        <v>2546</v>
      </c>
      <c r="Y82" s="75" t="s">
        <v>2590</v>
      </c>
      <c r="AC82" s="75" t="s">
        <v>2593</v>
      </c>
      <c r="AD82" s="75" t="s">
        <v>2664</v>
      </c>
      <c r="AF82" s="75" t="s">
        <v>2665</v>
      </c>
      <c r="AG82" s="75" t="s">
        <v>2776</v>
      </c>
      <c r="AH82" s="75" t="s">
        <v>2545</v>
      </c>
      <c r="AI82" s="75" t="s">
        <v>2777</v>
      </c>
      <c r="AJ82" s="75" t="s">
        <v>2668</v>
      </c>
      <c r="AK82" s="75" t="s">
        <v>2668</v>
      </c>
      <c r="AS82" s="75">
        <v>1679</v>
      </c>
      <c r="AT82" s="75" t="s">
        <v>2800</v>
      </c>
      <c r="AU82" s="75">
        <v>332968</v>
      </c>
      <c r="AW82" s="75">
        <v>334647</v>
      </c>
    </row>
    <row r="83" spans="1:49" x14ac:dyDescent="0.15">
      <c r="A83" s="106" t="s">
        <v>1586</v>
      </c>
      <c r="B83" s="75" t="s">
        <v>1586</v>
      </c>
      <c r="C83" s="75" t="s">
        <v>2838</v>
      </c>
      <c r="D83" s="75" t="s">
        <v>2653</v>
      </c>
      <c r="E83" s="75" t="s">
        <v>2844</v>
      </c>
      <c r="F83" s="75" t="s">
        <v>2845</v>
      </c>
      <c r="G83" s="75" t="s">
        <v>2846</v>
      </c>
      <c r="H83" s="75" t="s">
        <v>2657</v>
      </c>
      <c r="I83" s="75">
        <v>401</v>
      </c>
      <c r="J83" s="75">
        <v>401</v>
      </c>
      <c r="K83" s="75">
        <v>401</v>
      </c>
      <c r="L83" s="75" t="s">
        <v>2793</v>
      </c>
      <c r="M83" s="75">
        <v>1989</v>
      </c>
      <c r="N83" s="75">
        <v>26</v>
      </c>
      <c r="O83" s="75">
        <v>5603252</v>
      </c>
      <c r="P83" s="75" t="s">
        <v>2770</v>
      </c>
      <c r="Q83" s="75" t="s">
        <v>2691</v>
      </c>
      <c r="R83" s="75" t="s">
        <v>2772</v>
      </c>
      <c r="S83" s="106">
        <v>19.32</v>
      </c>
      <c r="T83" s="75" t="s">
        <v>2661</v>
      </c>
      <c r="U83" s="75" t="s">
        <v>2662</v>
      </c>
      <c r="V83" s="75" t="s">
        <v>2663</v>
      </c>
      <c r="W83" s="75" t="s">
        <v>2546</v>
      </c>
      <c r="Y83" s="75" t="s">
        <v>2590</v>
      </c>
      <c r="AC83" s="75" t="s">
        <v>2593</v>
      </c>
      <c r="AD83" s="75" t="s">
        <v>2664</v>
      </c>
      <c r="AF83" s="75" t="s">
        <v>2665</v>
      </c>
      <c r="AG83" s="75" t="s">
        <v>2776</v>
      </c>
      <c r="AH83" s="75" t="s">
        <v>2545</v>
      </c>
      <c r="AI83" s="75" t="s">
        <v>2777</v>
      </c>
      <c r="AJ83" s="75" t="s">
        <v>2668</v>
      </c>
      <c r="AK83" s="75" t="s">
        <v>2668</v>
      </c>
      <c r="AS83" s="75">
        <v>155</v>
      </c>
      <c r="AT83" s="75" t="s">
        <v>2800</v>
      </c>
      <c r="AU83" s="75">
        <v>65028</v>
      </c>
      <c r="AW83" s="75">
        <v>65183</v>
      </c>
    </row>
    <row r="84" spans="1:49" x14ac:dyDescent="0.15">
      <c r="A84" s="106" t="s">
        <v>1591</v>
      </c>
      <c r="B84" s="75" t="s">
        <v>1591</v>
      </c>
      <c r="C84" s="75" t="s">
        <v>2838</v>
      </c>
      <c r="D84" s="75" t="s">
        <v>2653</v>
      </c>
      <c r="E84" s="75" t="s">
        <v>2847</v>
      </c>
      <c r="F84" s="75" t="s">
        <v>2848</v>
      </c>
      <c r="G84" s="75" t="s">
        <v>2849</v>
      </c>
      <c r="H84" s="75" t="s">
        <v>2850</v>
      </c>
      <c r="I84" s="75">
        <v>404</v>
      </c>
      <c r="J84" s="75">
        <v>404</v>
      </c>
      <c r="K84" s="75">
        <v>404</v>
      </c>
      <c r="L84" s="75" t="s">
        <v>2788</v>
      </c>
      <c r="M84" s="75">
        <v>1992</v>
      </c>
      <c r="N84" s="75">
        <v>23</v>
      </c>
      <c r="O84" s="75">
        <v>4987418</v>
      </c>
      <c r="P84" s="75" t="s">
        <v>2770</v>
      </c>
      <c r="Q84" s="75" t="s">
        <v>2691</v>
      </c>
      <c r="R84" s="75" t="s">
        <v>2772</v>
      </c>
      <c r="S84" s="106">
        <v>16.2</v>
      </c>
      <c r="T84" s="75" t="s">
        <v>2661</v>
      </c>
      <c r="U84" s="75" t="s">
        <v>2662</v>
      </c>
      <c r="V84" s="75" t="s">
        <v>2663</v>
      </c>
      <c r="W84" s="75" t="s">
        <v>2546</v>
      </c>
      <c r="Y84" s="75" t="s">
        <v>2590</v>
      </c>
      <c r="AC84" s="75" t="s">
        <v>2593</v>
      </c>
      <c r="AD84" s="75" t="s">
        <v>2664</v>
      </c>
      <c r="AF84" s="75" t="s">
        <v>2665</v>
      </c>
      <c r="AG84" s="75" t="s">
        <v>2776</v>
      </c>
      <c r="AH84" s="75" t="s">
        <v>2545</v>
      </c>
      <c r="AI84" s="75" t="s">
        <v>2777</v>
      </c>
      <c r="AJ84" s="75" t="s">
        <v>2668</v>
      </c>
      <c r="AK84" s="75" t="s">
        <v>2668</v>
      </c>
      <c r="AS84" s="75">
        <v>522</v>
      </c>
      <c r="AT84" s="75" t="s">
        <v>2800</v>
      </c>
      <c r="AU84" s="75">
        <v>64890</v>
      </c>
      <c r="AW84" s="75">
        <v>65412</v>
      </c>
    </row>
    <row r="85" spans="1:49" x14ac:dyDescent="0.15">
      <c r="A85" s="106" t="s">
        <v>1592</v>
      </c>
      <c r="B85" s="75" t="s">
        <v>1592</v>
      </c>
      <c r="C85" s="75" t="s">
        <v>2838</v>
      </c>
      <c r="D85" s="75" t="s">
        <v>2653</v>
      </c>
      <c r="E85" s="75" t="s">
        <v>2851</v>
      </c>
      <c r="F85" s="75" t="s">
        <v>2852</v>
      </c>
      <c r="G85" s="75" t="s">
        <v>2853</v>
      </c>
      <c r="H85" s="75" t="s">
        <v>2850</v>
      </c>
      <c r="I85" s="75">
        <v>404</v>
      </c>
      <c r="J85" s="75">
        <v>404</v>
      </c>
      <c r="K85" s="75">
        <v>404</v>
      </c>
      <c r="L85" s="75" t="s">
        <v>2788</v>
      </c>
      <c r="M85" s="75">
        <v>1992</v>
      </c>
      <c r="N85" s="75">
        <v>23</v>
      </c>
      <c r="O85" s="75">
        <v>5868510</v>
      </c>
      <c r="P85" s="75" t="s">
        <v>2770</v>
      </c>
      <c r="Q85" s="75" t="s">
        <v>2691</v>
      </c>
      <c r="R85" s="75" t="s">
        <v>2772</v>
      </c>
      <c r="S85" s="106">
        <v>16.2</v>
      </c>
      <c r="T85" s="75" t="s">
        <v>2661</v>
      </c>
      <c r="U85" s="75" t="s">
        <v>2662</v>
      </c>
      <c r="V85" s="75" t="s">
        <v>2663</v>
      </c>
      <c r="W85" s="75" t="s">
        <v>2546</v>
      </c>
      <c r="Y85" s="75" t="s">
        <v>2590</v>
      </c>
      <c r="AC85" s="75" t="s">
        <v>2593</v>
      </c>
      <c r="AD85" s="75" t="s">
        <v>2664</v>
      </c>
      <c r="AF85" s="75" t="s">
        <v>2665</v>
      </c>
      <c r="AG85" s="75" t="s">
        <v>2776</v>
      </c>
      <c r="AH85" s="75" t="s">
        <v>2545</v>
      </c>
      <c r="AI85" s="75" t="s">
        <v>2777</v>
      </c>
      <c r="AJ85" s="75" t="s">
        <v>2668</v>
      </c>
      <c r="AK85" s="75" t="s">
        <v>2668</v>
      </c>
      <c r="AS85" s="75">
        <v>615</v>
      </c>
      <c r="AT85" s="75" t="s">
        <v>2800</v>
      </c>
      <c r="AU85" s="75">
        <v>64830</v>
      </c>
      <c r="AW85" s="75">
        <v>65445</v>
      </c>
    </row>
    <row r="86" spans="1:49" x14ac:dyDescent="0.15">
      <c r="A86" s="106" t="s">
        <v>1593</v>
      </c>
      <c r="B86" s="75" t="s">
        <v>1593</v>
      </c>
      <c r="C86" s="75" t="s">
        <v>2838</v>
      </c>
      <c r="D86" s="75" t="s">
        <v>2653</v>
      </c>
      <c r="E86" s="75" t="s">
        <v>2854</v>
      </c>
      <c r="F86" s="75" t="s">
        <v>2855</v>
      </c>
      <c r="G86" s="75" t="s">
        <v>2856</v>
      </c>
      <c r="H86" s="75" t="s">
        <v>2857</v>
      </c>
      <c r="I86" s="75">
        <v>408</v>
      </c>
      <c r="J86" s="75">
        <v>408</v>
      </c>
      <c r="K86" s="75">
        <v>408</v>
      </c>
      <c r="L86" s="75" t="s">
        <v>2858</v>
      </c>
      <c r="M86" s="75">
        <v>1996</v>
      </c>
      <c r="N86" s="75">
        <v>19</v>
      </c>
      <c r="O86" s="75">
        <v>6724597</v>
      </c>
      <c r="P86" s="75" t="s">
        <v>2770</v>
      </c>
      <c r="Q86" s="75" t="s">
        <v>2691</v>
      </c>
      <c r="R86" s="75" t="s">
        <v>2772</v>
      </c>
      <c r="S86" s="106">
        <v>26</v>
      </c>
      <c r="T86" s="75" t="s">
        <v>2661</v>
      </c>
      <c r="U86" s="75" t="s">
        <v>2662</v>
      </c>
      <c r="V86" s="75" t="s">
        <v>2663</v>
      </c>
      <c r="W86" s="75" t="s">
        <v>2546</v>
      </c>
      <c r="Y86" s="75" t="s">
        <v>2590</v>
      </c>
      <c r="AC86" s="75" t="s">
        <v>2593</v>
      </c>
      <c r="AD86" s="75" t="s">
        <v>2664</v>
      </c>
      <c r="AF86" s="75" t="s">
        <v>2665</v>
      </c>
      <c r="AG86" s="75" t="s">
        <v>2776</v>
      </c>
      <c r="AH86" s="75" t="s">
        <v>2545</v>
      </c>
      <c r="AI86" s="75" t="s">
        <v>2777</v>
      </c>
      <c r="AJ86" s="75" t="s">
        <v>2668</v>
      </c>
      <c r="AK86" s="75" t="s">
        <v>2668</v>
      </c>
      <c r="AS86" s="75">
        <v>175</v>
      </c>
      <c r="AT86" s="75" t="s">
        <v>2800</v>
      </c>
      <c r="AU86" s="75">
        <v>64868</v>
      </c>
      <c r="AW86" s="75">
        <v>65043</v>
      </c>
    </row>
    <row r="87" spans="1:49" x14ac:dyDescent="0.15">
      <c r="A87" s="106" t="s">
        <v>1584</v>
      </c>
      <c r="B87" s="75" t="s">
        <v>1584</v>
      </c>
      <c r="C87" s="75" t="s">
        <v>2838</v>
      </c>
      <c r="D87" s="75" t="s">
        <v>2653</v>
      </c>
      <c r="E87" s="75" t="s">
        <v>2859</v>
      </c>
      <c r="G87" s="75" t="s">
        <v>2860</v>
      </c>
      <c r="H87" s="75" t="s">
        <v>2657</v>
      </c>
      <c r="I87" s="75">
        <v>409</v>
      </c>
      <c r="J87" s="75">
        <v>409</v>
      </c>
      <c r="K87" s="75">
        <v>409</v>
      </c>
      <c r="L87" s="75" t="s">
        <v>2682</v>
      </c>
      <c r="M87" s="75">
        <v>1997</v>
      </c>
      <c r="N87" s="75">
        <v>18</v>
      </c>
      <c r="O87" s="75">
        <v>16842389</v>
      </c>
      <c r="P87" s="75" t="s">
        <v>2770</v>
      </c>
      <c r="Q87" s="75" t="s">
        <v>2691</v>
      </c>
      <c r="R87" s="75" t="s">
        <v>2772</v>
      </c>
      <c r="S87" s="106">
        <v>88.75</v>
      </c>
      <c r="T87" s="75" t="s">
        <v>2661</v>
      </c>
      <c r="U87" s="75" t="s">
        <v>2662</v>
      </c>
      <c r="V87" s="75" t="s">
        <v>2663</v>
      </c>
      <c r="W87" s="75" t="s">
        <v>2546</v>
      </c>
      <c r="Y87" s="75" t="s">
        <v>2590</v>
      </c>
      <c r="AC87" s="75" t="s">
        <v>2593</v>
      </c>
      <c r="AD87" s="75" t="s">
        <v>2664</v>
      </c>
      <c r="AF87" s="75" t="s">
        <v>2665</v>
      </c>
      <c r="AG87" s="75" t="s">
        <v>2776</v>
      </c>
      <c r="AH87" s="75" t="s">
        <v>2545</v>
      </c>
      <c r="AI87" s="75" t="s">
        <v>2777</v>
      </c>
      <c r="AJ87" s="75" t="s">
        <v>2668</v>
      </c>
      <c r="AK87" s="75" t="s">
        <v>2668</v>
      </c>
      <c r="AS87" s="75">
        <v>444</v>
      </c>
      <c r="AT87" s="75" t="s">
        <v>2800</v>
      </c>
      <c r="AU87" s="75">
        <v>64847</v>
      </c>
      <c r="AW87" s="75">
        <v>65291</v>
      </c>
    </row>
    <row r="88" spans="1:49" x14ac:dyDescent="0.15">
      <c r="A88" s="106" t="s">
        <v>1577</v>
      </c>
      <c r="B88" s="75" t="s">
        <v>1577</v>
      </c>
      <c r="C88" s="75" t="s">
        <v>2838</v>
      </c>
      <c r="D88" s="75" t="s">
        <v>2653</v>
      </c>
      <c r="E88" s="75" t="s">
        <v>2861</v>
      </c>
      <c r="F88" s="75" t="s">
        <v>2862</v>
      </c>
      <c r="G88" s="75" t="s">
        <v>2863</v>
      </c>
      <c r="H88" s="75" t="s">
        <v>2657</v>
      </c>
      <c r="I88" s="75">
        <v>409</v>
      </c>
      <c r="J88" s="75">
        <v>409</v>
      </c>
      <c r="K88" s="75">
        <v>409</v>
      </c>
      <c r="L88" s="75" t="s">
        <v>2682</v>
      </c>
      <c r="M88" s="75">
        <v>1997</v>
      </c>
      <c r="N88" s="75">
        <v>18</v>
      </c>
      <c r="O88" s="75">
        <v>23496075</v>
      </c>
      <c r="P88" s="75" t="s">
        <v>2770</v>
      </c>
      <c r="Q88" s="75" t="s">
        <v>2691</v>
      </c>
      <c r="R88" s="75" t="s">
        <v>2772</v>
      </c>
      <c r="S88" s="106">
        <v>97.75</v>
      </c>
      <c r="T88" s="75" t="s">
        <v>2661</v>
      </c>
      <c r="U88" s="75" t="s">
        <v>2662</v>
      </c>
      <c r="V88" s="75" t="s">
        <v>2663</v>
      </c>
      <c r="W88" s="75" t="s">
        <v>2546</v>
      </c>
      <c r="Y88" s="75" t="s">
        <v>2590</v>
      </c>
      <c r="AC88" s="75" t="s">
        <v>2593</v>
      </c>
      <c r="AD88" s="75" t="s">
        <v>2664</v>
      </c>
      <c r="AF88" s="75" t="s">
        <v>2665</v>
      </c>
      <c r="AG88" s="75" t="s">
        <v>2776</v>
      </c>
      <c r="AH88" s="75" t="s">
        <v>2545</v>
      </c>
      <c r="AI88" s="75" t="s">
        <v>2777</v>
      </c>
      <c r="AJ88" s="75" t="s">
        <v>2668</v>
      </c>
      <c r="AK88" s="75" t="s">
        <v>2668</v>
      </c>
      <c r="AS88" s="75">
        <v>619</v>
      </c>
      <c r="AT88" s="75" t="s">
        <v>2800</v>
      </c>
      <c r="AU88" s="75">
        <v>64881</v>
      </c>
      <c r="AW88" s="75">
        <v>65500</v>
      </c>
    </row>
    <row r="89" spans="1:49" x14ac:dyDescent="0.15">
      <c r="A89" s="106" t="s">
        <v>1587</v>
      </c>
      <c r="B89" s="75" t="s">
        <v>1587</v>
      </c>
      <c r="C89" s="75" t="s">
        <v>2838</v>
      </c>
      <c r="D89" s="75" t="s">
        <v>2653</v>
      </c>
      <c r="E89" s="75" t="s">
        <v>2864</v>
      </c>
      <c r="F89" s="75" t="s">
        <v>2823</v>
      </c>
      <c r="G89" s="75" t="s">
        <v>2865</v>
      </c>
      <c r="H89" s="75" t="s">
        <v>2657</v>
      </c>
      <c r="I89" s="75">
        <v>410</v>
      </c>
      <c r="J89" s="75">
        <v>410</v>
      </c>
      <c r="K89" s="75">
        <v>410</v>
      </c>
      <c r="L89" s="75" t="s">
        <v>1727</v>
      </c>
      <c r="M89" s="75">
        <v>1998</v>
      </c>
      <c r="N89" s="75">
        <v>17</v>
      </c>
      <c r="O89" s="75">
        <v>18952273</v>
      </c>
      <c r="P89" s="75" t="s">
        <v>2770</v>
      </c>
      <c r="Q89" s="75" t="s">
        <v>2691</v>
      </c>
      <c r="R89" s="75" t="s">
        <v>2772</v>
      </c>
      <c r="S89" s="106">
        <v>49.76</v>
      </c>
      <c r="T89" s="75" t="s">
        <v>2661</v>
      </c>
      <c r="U89" s="75" t="s">
        <v>2662</v>
      </c>
      <c r="V89" s="75" t="s">
        <v>2663</v>
      </c>
      <c r="W89" s="75" t="s">
        <v>2546</v>
      </c>
      <c r="Y89" s="75" t="s">
        <v>2590</v>
      </c>
      <c r="AC89" s="75" t="s">
        <v>2593</v>
      </c>
      <c r="AD89" s="75" t="s">
        <v>2664</v>
      </c>
      <c r="AF89" s="75" t="s">
        <v>2665</v>
      </c>
      <c r="AG89" s="75" t="s">
        <v>2776</v>
      </c>
      <c r="AH89" s="75" t="s">
        <v>2545</v>
      </c>
      <c r="AI89" s="75" t="s">
        <v>2777</v>
      </c>
      <c r="AJ89" s="75" t="s">
        <v>2668</v>
      </c>
      <c r="AK89" s="75" t="s">
        <v>2668</v>
      </c>
      <c r="AS89" s="75">
        <v>504</v>
      </c>
      <c r="AT89" s="75" t="s">
        <v>2800</v>
      </c>
      <c r="AU89" s="75">
        <v>90305</v>
      </c>
      <c r="AW89" s="75">
        <v>90809</v>
      </c>
    </row>
    <row r="90" spans="1:49" x14ac:dyDescent="0.15">
      <c r="A90" s="106" t="s">
        <v>1579</v>
      </c>
      <c r="B90" s="75" t="s">
        <v>1579</v>
      </c>
      <c r="C90" s="75" t="s">
        <v>2838</v>
      </c>
      <c r="D90" s="75" t="s">
        <v>2653</v>
      </c>
      <c r="E90" s="75" t="s">
        <v>2796</v>
      </c>
      <c r="F90" s="75" t="s">
        <v>2840</v>
      </c>
      <c r="G90" s="75" t="s">
        <v>2866</v>
      </c>
      <c r="H90" s="75" t="s">
        <v>2657</v>
      </c>
      <c r="I90" s="75">
        <v>411</v>
      </c>
      <c r="J90" s="75">
        <v>411</v>
      </c>
      <c r="K90" s="75">
        <v>411</v>
      </c>
      <c r="L90" s="75" t="s">
        <v>2867</v>
      </c>
      <c r="M90" s="75">
        <v>1999</v>
      </c>
      <c r="N90" s="75">
        <v>16</v>
      </c>
      <c r="O90" s="75">
        <v>14424628</v>
      </c>
      <c r="P90" s="75" t="s">
        <v>2770</v>
      </c>
      <c r="Q90" s="75" t="s">
        <v>2691</v>
      </c>
      <c r="R90" s="75" t="s">
        <v>2772</v>
      </c>
      <c r="S90" s="106">
        <v>43.71</v>
      </c>
      <c r="T90" s="75" t="s">
        <v>2661</v>
      </c>
      <c r="U90" s="75" t="s">
        <v>2662</v>
      </c>
      <c r="V90" s="75" t="s">
        <v>2663</v>
      </c>
      <c r="W90" s="75" t="s">
        <v>2546</v>
      </c>
      <c r="Y90" s="75" t="s">
        <v>2590</v>
      </c>
      <c r="AC90" s="75" t="s">
        <v>2593</v>
      </c>
      <c r="AD90" s="75" t="s">
        <v>2664</v>
      </c>
      <c r="AF90" s="75" t="s">
        <v>2665</v>
      </c>
      <c r="AG90" s="75" t="s">
        <v>2776</v>
      </c>
      <c r="AH90" s="75" t="s">
        <v>2545</v>
      </c>
      <c r="AI90" s="75" t="s">
        <v>2777</v>
      </c>
      <c r="AJ90" s="75" t="s">
        <v>2668</v>
      </c>
      <c r="AK90" s="75" t="s">
        <v>2668</v>
      </c>
      <c r="AS90" s="75">
        <v>394</v>
      </c>
      <c r="AT90" s="75" t="s">
        <v>2800</v>
      </c>
      <c r="AU90" s="75">
        <v>64864</v>
      </c>
      <c r="AW90" s="75">
        <v>65258</v>
      </c>
    </row>
    <row r="91" spans="1:49" x14ac:dyDescent="0.15">
      <c r="A91" s="106" t="s">
        <v>1580</v>
      </c>
      <c r="B91" s="75" t="s">
        <v>1580</v>
      </c>
      <c r="C91" s="75" t="s">
        <v>2838</v>
      </c>
      <c r="D91" s="75" t="s">
        <v>2653</v>
      </c>
      <c r="E91" s="75" t="s">
        <v>2796</v>
      </c>
      <c r="F91" s="75" t="s">
        <v>2868</v>
      </c>
      <c r="G91" s="75" t="s">
        <v>2869</v>
      </c>
      <c r="H91" s="75" t="s">
        <v>2657</v>
      </c>
      <c r="I91" s="75">
        <v>411</v>
      </c>
      <c r="J91" s="75">
        <v>411</v>
      </c>
      <c r="K91" s="75">
        <v>411</v>
      </c>
      <c r="L91" s="75" t="s">
        <v>2867</v>
      </c>
      <c r="M91" s="75">
        <v>1999</v>
      </c>
      <c r="N91" s="75">
        <v>16</v>
      </c>
      <c r="O91" s="75">
        <v>6377086</v>
      </c>
      <c r="P91" s="75" t="s">
        <v>2770</v>
      </c>
      <c r="Q91" s="75" t="s">
        <v>2691</v>
      </c>
      <c r="R91" s="75" t="s">
        <v>2772</v>
      </c>
      <c r="S91" s="106">
        <v>17.5</v>
      </c>
      <c r="T91" s="75" t="s">
        <v>2661</v>
      </c>
      <c r="U91" s="75" t="s">
        <v>2662</v>
      </c>
      <c r="V91" s="75" t="s">
        <v>2663</v>
      </c>
      <c r="W91" s="75" t="s">
        <v>2546</v>
      </c>
      <c r="Y91" s="75" t="s">
        <v>2590</v>
      </c>
      <c r="AC91" s="75" t="s">
        <v>2593</v>
      </c>
      <c r="AD91" s="75" t="s">
        <v>2664</v>
      </c>
      <c r="AF91" s="75" t="s">
        <v>2665</v>
      </c>
      <c r="AG91" s="75" t="s">
        <v>2776</v>
      </c>
      <c r="AH91" s="75" t="s">
        <v>2545</v>
      </c>
      <c r="AI91" s="75" t="s">
        <v>2777</v>
      </c>
      <c r="AJ91" s="75" t="s">
        <v>2668</v>
      </c>
      <c r="AK91" s="75" t="s">
        <v>2668</v>
      </c>
      <c r="AS91" s="75">
        <v>174</v>
      </c>
      <c r="AT91" s="75" t="s">
        <v>2800</v>
      </c>
      <c r="AU91" s="75">
        <v>64830</v>
      </c>
      <c r="AW91" s="75">
        <v>65004</v>
      </c>
    </row>
    <row r="92" spans="1:49" x14ac:dyDescent="0.15">
      <c r="A92" s="106" t="s">
        <v>1594</v>
      </c>
      <c r="B92" s="75" t="s">
        <v>1594</v>
      </c>
      <c r="C92" s="75" t="s">
        <v>2838</v>
      </c>
      <c r="D92" s="75" t="s">
        <v>2653</v>
      </c>
      <c r="E92" s="75" t="s">
        <v>2870</v>
      </c>
      <c r="F92" s="75" t="s">
        <v>2871</v>
      </c>
      <c r="G92" s="75" t="s">
        <v>2872</v>
      </c>
      <c r="H92" s="75" t="s">
        <v>2657</v>
      </c>
      <c r="I92" s="75">
        <v>411</v>
      </c>
      <c r="J92" s="75">
        <v>411</v>
      </c>
      <c r="K92" s="75">
        <v>411</v>
      </c>
      <c r="L92" s="75" t="s">
        <v>2867</v>
      </c>
      <c r="M92" s="75">
        <v>1999</v>
      </c>
      <c r="N92" s="75">
        <v>16</v>
      </c>
      <c r="O92" s="75">
        <v>12332639</v>
      </c>
      <c r="P92" s="75" t="s">
        <v>2770</v>
      </c>
      <c r="Q92" s="75" t="s">
        <v>2691</v>
      </c>
      <c r="R92" s="75" t="s">
        <v>2772</v>
      </c>
      <c r="S92" s="106">
        <v>43.26</v>
      </c>
      <c r="T92" s="75" t="s">
        <v>2661</v>
      </c>
      <c r="U92" s="75" t="s">
        <v>2662</v>
      </c>
      <c r="V92" s="75" t="s">
        <v>2663</v>
      </c>
      <c r="W92" s="75" t="s">
        <v>2546</v>
      </c>
      <c r="Y92" s="75" t="s">
        <v>2590</v>
      </c>
      <c r="AC92" s="75" t="s">
        <v>2593</v>
      </c>
      <c r="AD92" s="75" t="s">
        <v>2664</v>
      </c>
      <c r="AF92" s="75" t="s">
        <v>2665</v>
      </c>
      <c r="AG92" s="75" t="s">
        <v>2776</v>
      </c>
      <c r="AH92" s="75" t="s">
        <v>2545</v>
      </c>
      <c r="AI92" s="75" t="s">
        <v>2777</v>
      </c>
      <c r="AJ92" s="75" t="s">
        <v>2668</v>
      </c>
      <c r="AK92" s="75" t="s">
        <v>2668</v>
      </c>
      <c r="AS92" s="75">
        <v>337</v>
      </c>
      <c r="AT92" s="75" t="s">
        <v>2800</v>
      </c>
      <c r="AU92" s="75">
        <v>66083</v>
      </c>
      <c r="AW92" s="75">
        <v>66420</v>
      </c>
    </row>
    <row r="93" spans="1:49" x14ac:dyDescent="0.15">
      <c r="A93" s="106" t="s">
        <v>1595</v>
      </c>
      <c r="B93" s="75" t="s">
        <v>1595</v>
      </c>
      <c r="C93" s="75" t="s">
        <v>2838</v>
      </c>
      <c r="D93" s="75" t="s">
        <v>2653</v>
      </c>
      <c r="E93" s="75" t="s">
        <v>2873</v>
      </c>
      <c r="F93" s="75" t="s">
        <v>2874</v>
      </c>
      <c r="G93" s="75" t="s">
        <v>2875</v>
      </c>
      <c r="H93" s="75" t="s">
        <v>2657</v>
      </c>
      <c r="I93" s="75">
        <v>413</v>
      </c>
      <c r="J93" s="75">
        <v>413</v>
      </c>
      <c r="K93" s="75">
        <v>413</v>
      </c>
      <c r="L93" s="75" t="s">
        <v>2876</v>
      </c>
      <c r="M93" s="75">
        <v>2001</v>
      </c>
      <c r="N93" s="75">
        <v>14</v>
      </c>
      <c r="O93" s="75">
        <v>10370622</v>
      </c>
      <c r="P93" s="75" t="s">
        <v>2770</v>
      </c>
      <c r="Q93" s="75" t="s">
        <v>2691</v>
      </c>
      <c r="R93" s="75" t="s">
        <v>2772</v>
      </c>
      <c r="S93" s="106">
        <v>28.91</v>
      </c>
      <c r="T93" s="75" t="s">
        <v>2661</v>
      </c>
      <c r="U93" s="75" t="s">
        <v>2662</v>
      </c>
      <c r="V93" s="75" t="s">
        <v>2663</v>
      </c>
      <c r="W93" s="75" t="s">
        <v>2546</v>
      </c>
      <c r="Y93" s="75" t="s">
        <v>2590</v>
      </c>
      <c r="AC93" s="75" t="s">
        <v>2593</v>
      </c>
      <c r="AD93" s="75" t="s">
        <v>2664</v>
      </c>
      <c r="AF93" s="75" t="s">
        <v>2665</v>
      </c>
      <c r="AG93" s="75" t="s">
        <v>2776</v>
      </c>
      <c r="AH93" s="75" t="s">
        <v>2545</v>
      </c>
      <c r="AI93" s="75" t="s">
        <v>2777</v>
      </c>
      <c r="AJ93" s="75" t="s">
        <v>2668</v>
      </c>
      <c r="AK93" s="75" t="s">
        <v>2668</v>
      </c>
      <c r="AS93" s="75">
        <v>293</v>
      </c>
      <c r="AT93" s="75" t="s">
        <v>2800</v>
      </c>
      <c r="AU93" s="75">
        <v>103987</v>
      </c>
      <c r="AW93" s="75">
        <v>104280</v>
      </c>
    </row>
    <row r="94" spans="1:49" x14ac:dyDescent="0.15">
      <c r="A94" s="106" t="s">
        <v>1588</v>
      </c>
      <c r="B94" s="75" t="s">
        <v>1588</v>
      </c>
      <c r="C94" s="75" t="s">
        <v>2838</v>
      </c>
      <c r="D94" s="75" t="s">
        <v>2653</v>
      </c>
      <c r="E94" s="75" t="s">
        <v>2877</v>
      </c>
      <c r="F94" s="75" t="s">
        <v>2878</v>
      </c>
      <c r="G94" s="75" t="s">
        <v>2879</v>
      </c>
      <c r="H94" s="75" t="s">
        <v>2657</v>
      </c>
      <c r="I94" s="75">
        <v>362</v>
      </c>
      <c r="J94" s="75">
        <v>362</v>
      </c>
      <c r="K94" s="75">
        <v>362</v>
      </c>
      <c r="L94" s="75" t="s">
        <v>2794</v>
      </c>
      <c r="M94" s="75">
        <v>1987</v>
      </c>
      <c r="N94" s="75">
        <v>28</v>
      </c>
      <c r="O94" s="75">
        <v>4514379</v>
      </c>
      <c r="P94" s="75" t="s">
        <v>2770</v>
      </c>
      <c r="Q94" s="75" t="s">
        <v>2691</v>
      </c>
      <c r="R94" s="75" t="s">
        <v>2772</v>
      </c>
      <c r="S94" s="106">
        <v>19.32</v>
      </c>
      <c r="T94" s="75" t="s">
        <v>2661</v>
      </c>
      <c r="U94" s="75" t="s">
        <v>2662</v>
      </c>
      <c r="V94" s="75" t="s">
        <v>2663</v>
      </c>
      <c r="W94" s="75" t="s">
        <v>2546</v>
      </c>
      <c r="Y94" s="75" t="s">
        <v>2590</v>
      </c>
      <c r="AC94" s="75" t="s">
        <v>2593</v>
      </c>
      <c r="AD94" s="75" t="s">
        <v>2664</v>
      </c>
      <c r="AF94" s="75" t="s">
        <v>2665</v>
      </c>
      <c r="AG94" s="75" t="s">
        <v>2776</v>
      </c>
      <c r="AH94" s="75" t="s">
        <v>2545</v>
      </c>
      <c r="AI94" s="75" t="s">
        <v>2777</v>
      </c>
      <c r="AJ94" s="75" t="s">
        <v>2668</v>
      </c>
      <c r="AK94" s="75" t="s">
        <v>2668</v>
      </c>
      <c r="AS94" s="75">
        <v>148</v>
      </c>
      <c r="AT94" s="75" t="s">
        <v>2800</v>
      </c>
      <c r="AU94" s="75">
        <v>64984</v>
      </c>
      <c r="AW94" s="75">
        <v>65132</v>
      </c>
    </row>
    <row r="95" spans="1:49" x14ac:dyDescent="0.15">
      <c r="A95" s="106" t="s">
        <v>1596</v>
      </c>
      <c r="B95" s="75" t="s">
        <v>1596</v>
      </c>
      <c r="C95" s="75" t="s">
        <v>2838</v>
      </c>
      <c r="D95" s="75" t="s">
        <v>2653</v>
      </c>
      <c r="E95" s="75" t="s">
        <v>2880</v>
      </c>
      <c r="F95" s="75" t="s">
        <v>2881</v>
      </c>
      <c r="G95" s="75" t="s">
        <v>2829</v>
      </c>
      <c r="H95" s="75" t="s">
        <v>2657</v>
      </c>
      <c r="I95" s="75">
        <v>413</v>
      </c>
      <c r="J95" s="75">
        <v>413</v>
      </c>
      <c r="K95" s="75">
        <v>413</v>
      </c>
      <c r="L95" s="75" t="s">
        <v>2876</v>
      </c>
      <c r="M95" s="75">
        <v>2001</v>
      </c>
      <c r="N95" s="75">
        <v>14</v>
      </c>
      <c r="O95" s="75">
        <v>31764035</v>
      </c>
      <c r="P95" s="75" t="s">
        <v>2770</v>
      </c>
      <c r="Q95" s="75" t="s">
        <v>2691</v>
      </c>
      <c r="R95" s="75" t="s">
        <v>2772</v>
      </c>
      <c r="S95" s="106">
        <v>72</v>
      </c>
      <c r="T95" s="75" t="s">
        <v>2661</v>
      </c>
      <c r="U95" s="75" t="s">
        <v>2662</v>
      </c>
      <c r="V95" s="75" t="s">
        <v>2663</v>
      </c>
      <c r="W95" s="75" t="s">
        <v>2546</v>
      </c>
      <c r="Y95" s="75" t="s">
        <v>2590</v>
      </c>
      <c r="AC95" s="75" t="s">
        <v>2593</v>
      </c>
      <c r="AD95" s="75" t="s">
        <v>2664</v>
      </c>
      <c r="AF95" s="75" t="s">
        <v>2665</v>
      </c>
      <c r="AG95" s="75" t="s">
        <v>2776</v>
      </c>
      <c r="AH95" s="75" t="s">
        <v>2545</v>
      </c>
      <c r="AI95" s="75" t="s">
        <v>2777</v>
      </c>
      <c r="AJ95" s="75" t="s">
        <v>2668</v>
      </c>
      <c r="AK95" s="75" t="s">
        <v>2668</v>
      </c>
      <c r="AS95" s="75">
        <v>899</v>
      </c>
      <c r="AT95" s="75" t="s">
        <v>2800</v>
      </c>
      <c r="AU95" s="75">
        <v>64909</v>
      </c>
      <c r="AW95" s="75">
        <v>65808</v>
      </c>
    </row>
    <row r="96" spans="1:49" x14ac:dyDescent="0.15">
      <c r="A96" s="106" t="s">
        <v>1596</v>
      </c>
      <c r="B96" s="75" t="s">
        <v>1596</v>
      </c>
      <c r="C96" s="75" t="s">
        <v>2838</v>
      </c>
      <c r="D96" s="75" t="s">
        <v>2653</v>
      </c>
      <c r="E96" s="75" t="s">
        <v>2880</v>
      </c>
      <c r="F96" s="75" t="s">
        <v>2881</v>
      </c>
      <c r="G96" s="75" t="s">
        <v>2829</v>
      </c>
      <c r="H96" s="75" t="s">
        <v>2657</v>
      </c>
      <c r="I96" s="75">
        <v>413</v>
      </c>
      <c r="J96" s="75">
        <v>413</v>
      </c>
      <c r="K96" s="75">
        <v>413</v>
      </c>
      <c r="L96" s="75" t="s">
        <v>2876</v>
      </c>
      <c r="M96" s="75">
        <v>2001</v>
      </c>
      <c r="N96" s="75">
        <v>14</v>
      </c>
      <c r="O96" s="75">
        <v>23818664</v>
      </c>
      <c r="P96" s="75" t="s">
        <v>2770</v>
      </c>
      <c r="Q96" s="75" t="s">
        <v>2691</v>
      </c>
      <c r="R96" s="75" t="s">
        <v>2772</v>
      </c>
      <c r="S96" s="106">
        <v>41.25</v>
      </c>
      <c r="T96" s="75" t="s">
        <v>2661</v>
      </c>
      <c r="U96" s="75" t="s">
        <v>2662</v>
      </c>
      <c r="V96" s="75" t="s">
        <v>2663</v>
      </c>
      <c r="W96" s="75" t="s">
        <v>2546</v>
      </c>
      <c r="Y96" s="75" t="s">
        <v>2590</v>
      </c>
      <c r="AF96" s="75" t="s">
        <v>2665</v>
      </c>
      <c r="AG96" s="75" t="s">
        <v>2776</v>
      </c>
      <c r="AH96" s="75" t="s">
        <v>2545</v>
      </c>
      <c r="AI96" s="75" t="s">
        <v>2777</v>
      </c>
      <c r="AJ96" s="75" t="s">
        <v>2668</v>
      </c>
      <c r="AK96" s="75" t="s">
        <v>2668</v>
      </c>
      <c r="AS96" s="75">
        <v>674</v>
      </c>
      <c r="AT96" s="75" t="s">
        <v>2800</v>
      </c>
      <c r="AU96" s="75">
        <v>61342</v>
      </c>
      <c r="AW96" s="75">
        <v>62016</v>
      </c>
    </row>
    <row r="97" spans="1:49" x14ac:dyDescent="0.15">
      <c r="A97" s="106" t="s">
        <v>1589</v>
      </c>
      <c r="B97" s="75" t="s">
        <v>1589</v>
      </c>
      <c r="C97" s="75" t="s">
        <v>2838</v>
      </c>
      <c r="D97" s="75" t="s">
        <v>2653</v>
      </c>
      <c r="E97" s="75" t="s">
        <v>2882</v>
      </c>
      <c r="F97" s="75" t="s">
        <v>2883</v>
      </c>
      <c r="G97" s="75" t="s">
        <v>2884</v>
      </c>
      <c r="H97" s="75" t="s">
        <v>2787</v>
      </c>
      <c r="I97" s="75">
        <v>418</v>
      </c>
      <c r="J97" s="75">
        <v>418</v>
      </c>
      <c r="K97" s="75">
        <v>418</v>
      </c>
      <c r="L97" s="75" t="s">
        <v>2812</v>
      </c>
      <c r="M97" s="75">
        <v>2006</v>
      </c>
      <c r="N97" s="75">
        <v>9</v>
      </c>
      <c r="O97" s="75">
        <v>8212793</v>
      </c>
      <c r="P97" s="75" t="s">
        <v>2770</v>
      </c>
      <c r="Q97" s="75" t="s">
        <v>2691</v>
      </c>
      <c r="R97" s="75" t="s">
        <v>2772</v>
      </c>
      <c r="S97" s="106">
        <v>44.44</v>
      </c>
      <c r="T97" s="75" t="s">
        <v>2661</v>
      </c>
      <c r="U97" s="75" t="s">
        <v>2662</v>
      </c>
      <c r="V97" s="75" t="s">
        <v>2663</v>
      </c>
      <c r="W97" s="75" t="s">
        <v>2546</v>
      </c>
      <c r="Y97" s="75" t="s">
        <v>2590</v>
      </c>
      <c r="AC97" s="75" t="s">
        <v>2593</v>
      </c>
      <c r="AD97" s="75" t="s">
        <v>2664</v>
      </c>
      <c r="AF97" s="75" t="s">
        <v>2665</v>
      </c>
      <c r="AG97" s="75" t="s">
        <v>2776</v>
      </c>
      <c r="AH97" s="75" t="s">
        <v>2545</v>
      </c>
      <c r="AI97" s="75" t="s">
        <v>2777</v>
      </c>
      <c r="AJ97" s="75" t="s">
        <v>2668</v>
      </c>
      <c r="AK97" s="75" t="s">
        <v>2668</v>
      </c>
      <c r="AS97" s="75">
        <v>895</v>
      </c>
      <c r="AT97" s="75" t="s">
        <v>2800</v>
      </c>
      <c r="AU97" s="75">
        <v>65001</v>
      </c>
      <c r="AW97" s="75">
        <v>65896</v>
      </c>
    </row>
    <row r="98" spans="1:49" x14ac:dyDescent="0.15">
      <c r="A98" s="106" t="s">
        <v>1590</v>
      </c>
      <c r="B98" s="75" t="s">
        <v>1590</v>
      </c>
      <c r="C98" s="75" t="s">
        <v>2838</v>
      </c>
      <c r="D98" s="75" t="s">
        <v>2653</v>
      </c>
      <c r="E98" s="75" t="s">
        <v>2885</v>
      </c>
      <c r="F98" s="75" t="s">
        <v>2886</v>
      </c>
      <c r="G98" s="75" t="s">
        <v>2887</v>
      </c>
      <c r="H98" s="75" t="s">
        <v>2787</v>
      </c>
      <c r="I98" s="75">
        <v>418</v>
      </c>
      <c r="J98" s="75">
        <v>418</v>
      </c>
      <c r="K98" s="75">
        <v>418</v>
      </c>
      <c r="L98" s="75" t="s">
        <v>2812</v>
      </c>
      <c r="M98" s="75">
        <v>2006</v>
      </c>
      <c r="N98" s="75">
        <v>9</v>
      </c>
      <c r="O98" s="75">
        <v>6224306</v>
      </c>
      <c r="P98" s="75" t="s">
        <v>2770</v>
      </c>
      <c r="Q98" s="75" t="s">
        <v>2691</v>
      </c>
      <c r="R98" s="75" t="s">
        <v>2772</v>
      </c>
      <c r="S98" s="106">
        <v>26.55</v>
      </c>
      <c r="T98" s="75" t="s">
        <v>2661</v>
      </c>
      <c r="U98" s="75" t="s">
        <v>2662</v>
      </c>
      <c r="V98" s="75" t="s">
        <v>2663</v>
      </c>
      <c r="W98" s="75" t="s">
        <v>2546</v>
      </c>
      <c r="Y98" s="75" t="s">
        <v>2590</v>
      </c>
      <c r="AC98" s="75" t="s">
        <v>2593</v>
      </c>
      <c r="AD98" s="75" t="s">
        <v>2664</v>
      </c>
      <c r="AF98" s="75" t="s">
        <v>2665</v>
      </c>
      <c r="AG98" s="75" t="s">
        <v>2776</v>
      </c>
      <c r="AH98" s="75" t="s">
        <v>2545</v>
      </c>
      <c r="AI98" s="75" t="s">
        <v>2777</v>
      </c>
      <c r="AJ98" s="75" t="s">
        <v>2668</v>
      </c>
      <c r="AK98" s="75" t="s">
        <v>2668</v>
      </c>
      <c r="AS98" s="75">
        <v>678</v>
      </c>
      <c r="AT98" s="75" t="s">
        <v>2800</v>
      </c>
      <c r="AU98" s="75">
        <v>65023</v>
      </c>
      <c r="AW98" s="75">
        <v>65701</v>
      </c>
    </row>
    <row r="99" spans="1:49" x14ac:dyDescent="0.15">
      <c r="A99" s="106" t="s">
        <v>3012</v>
      </c>
      <c r="B99" s="75" t="s">
        <v>3013</v>
      </c>
      <c r="C99" s="75" t="s">
        <v>2838</v>
      </c>
      <c r="D99" s="75" t="s">
        <v>2653</v>
      </c>
      <c r="E99" s="75" t="s">
        <v>2888</v>
      </c>
      <c r="F99" s="75" t="s">
        <v>2889</v>
      </c>
      <c r="G99" s="75" t="s">
        <v>2890</v>
      </c>
      <c r="H99" s="75" t="s">
        <v>2657</v>
      </c>
      <c r="I99" s="75">
        <v>410</v>
      </c>
      <c r="J99" s="75">
        <v>410</v>
      </c>
      <c r="K99" s="75">
        <v>410</v>
      </c>
      <c r="L99" s="75" t="s">
        <v>1727</v>
      </c>
      <c r="M99" s="75">
        <v>1998</v>
      </c>
      <c r="N99" s="75">
        <v>17</v>
      </c>
      <c r="O99" s="75">
        <v>28796733</v>
      </c>
      <c r="P99" s="75" t="s">
        <v>2770</v>
      </c>
      <c r="Q99" s="75" t="s">
        <v>2691</v>
      </c>
      <c r="R99" s="75" t="s">
        <v>2772</v>
      </c>
      <c r="S99" s="106">
        <v>99</v>
      </c>
      <c r="T99" s="75" t="s">
        <v>2661</v>
      </c>
      <c r="U99" s="75" t="s">
        <v>2662</v>
      </c>
      <c r="V99" s="75" t="s">
        <v>2663</v>
      </c>
      <c r="W99" s="75" t="s">
        <v>2546</v>
      </c>
      <c r="Y99" s="75" t="s">
        <v>2590</v>
      </c>
      <c r="AC99" s="75" t="s">
        <v>2593</v>
      </c>
      <c r="AF99" s="75" t="s">
        <v>2891</v>
      </c>
      <c r="AG99" s="75" t="s">
        <v>2776</v>
      </c>
      <c r="AH99" s="75" t="s">
        <v>2545</v>
      </c>
      <c r="AI99" s="75" t="s">
        <v>2777</v>
      </c>
      <c r="AJ99" s="75" t="s">
        <v>2668</v>
      </c>
      <c r="AK99" s="75" t="s">
        <v>2668</v>
      </c>
      <c r="AS99" s="75">
        <v>766</v>
      </c>
      <c r="AT99" s="75" t="s">
        <v>2800</v>
      </c>
      <c r="AU99" s="75">
        <v>0</v>
      </c>
      <c r="AW99" s="75">
        <v>766</v>
      </c>
    </row>
    <row r="100" spans="1:49" x14ac:dyDescent="0.15">
      <c r="A100" s="106" t="s">
        <v>3028</v>
      </c>
      <c r="B100" s="75" t="s">
        <v>3029</v>
      </c>
      <c r="C100" s="75" t="s">
        <v>2784</v>
      </c>
      <c r="D100" s="75" t="s">
        <v>2653</v>
      </c>
      <c r="E100" s="75" t="s">
        <v>2892</v>
      </c>
      <c r="F100" s="75" t="s">
        <v>2893</v>
      </c>
      <c r="G100" s="75" t="s">
        <v>2894</v>
      </c>
      <c r="H100" s="75" t="s">
        <v>2657</v>
      </c>
      <c r="I100" s="75">
        <v>410</v>
      </c>
      <c r="J100" s="75">
        <v>410</v>
      </c>
      <c r="K100" s="75">
        <v>410</v>
      </c>
      <c r="L100" s="75" t="s">
        <v>1727</v>
      </c>
      <c r="M100" s="75">
        <v>1998</v>
      </c>
      <c r="N100" s="75">
        <v>17</v>
      </c>
      <c r="O100" s="75">
        <v>18370728</v>
      </c>
      <c r="P100" s="75" t="s">
        <v>2770</v>
      </c>
      <c r="Q100" s="75" t="s">
        <v>2691</v>
      </c>
      <c r="R100" s="75" t="s">
        <v>2772</v>
      </c>
      <c r="S100" s="106">
        <v>80.5</v>
      </c>
      <c r="T100" s="75" t="s">
        <v>2661</v>
      </c>
      <c r="U100" s="75" t="s">
        <v>2662</v>
      </c>
      <c r="V100" s="75" t="s">
        <v>2663</v>
      </c>
      <c r="W100" s="75" t="s">
        <v>2546</v>
      </c>
      <c r="Y100" s="75" t="s">
        <v>2590</v>
      </c>
      <c r="AC100" s="75" t="s">
        <v>2594</v>
      </c>
      <c r="AD100" s="75" t="s">
        <v>2664</v>
      </c>
      <c r="AF100" s="75" t="s">
        <v>2665</v>
      </c>
      <c r="AG100" s="75" t="s">
        <v>2776</v>
      </c>
      <c r="AH100" s="75" t="s">
        <v>2545</v>
      </c>
      <c r="AI100" s="75" t="s">
        <v>2777</v>
      </c>
      <c r="AJ100" s="75" t="s">
        <v>2668</v>
      </c>
      <c r="AK100" s="75" t="s">
        <v>2668</v>
      </c>
      <c r="AS100" s="75">
        <v>10855</v>
      </c>
      <c r="AT100" s="75" t="s">
        <v>2800</v>
      </c>
    </row>
    <row r="101" spans="1:49" x14ac:dyDescent="0.15">
      <c r="A101" s="106" t="s">
        <v>3026</v>
      </c>
      <c r="B101" s="75" t="s">
        <v>3027</v>
      </c>
      <c r="C101" s="75" t="s">
        <v>2791</v>
      </c>
      <c r="D101" s="75" t="s">
        <v>2653</v>
      </c>
      <c r="E101" s="75" t="s">
        <v>2895</v>
      </c>
      <c r="F101" s="75" t="s">
        <v>2896</v>
      </c>
      <c r="G101" s="75" t="s">
        <v>2897</v>
      </c>
      <c r="H101" s="75" t="s">
        <v>2657</v>
      </c>
      <c r="I101" s="75">
        <v>408</v>
      </c>
      <c r="J101" s="75">
        <v>408</v>
      </c>
      <c r="K101" s="75">
        <v>408</v>
      </c>
      <c r="L101" s="75" t="s">
        <v>2858</v>
      </c>
      <c r="M101" s="75">
        <v>1996</v>
      </c>
      <c r="N101" s="75">
        <v>19</v>
      </c>
      <c r="O101" s="75">
        <v>20463776</v>
      </c>
      <c r="P101" s="75" t="s">
        <v>2770</v>
      </c>
      <c r="Q101" s="75" t="s">
        <v>2691</v>
      </c>
      <c r="R101" s="75" t="s">
        <v>2772</v>
      </c>
      <c r="S101" s="106">
        <v>72.2</v>
      </c>
      <c r="T101" s="75" t="s">
        <v>2661</v>
      </c>
      <c r="U101" s="75" t="s">
        <v>2662</v>
      </c>
      <c r="V101" s="75" t="s">
        <v>2663</v>
      </c>
      <c r="W101" s="75" t="s">
        <v>2546</v>
      </c>
      <c r="Y101" s="75" t="s">
        <v>2590</v>
      </c>
      <c r="AC101" s="75" t="s">
        <v>2594</v>
      </c>
      <c r="AD101" s="75" t="s">
        <v>2664</v>
      </c>
      <c r="AF101" s="75" t="s">
        <v>2665</v>
      </c>
      <c r="AG101" s="75" t="s">
        <v>2776</v>
      </c>
      <c r="AH101" s="75" t="s">
        <v>2545</v>
      </c>
      <c r="AI101" s="75" t="s">
        <v>2777</v>
      </c>
      <c r="AJ101" s="75" t="s">
        <v>2668</v>
      </c>
      <c r="AK101" s="75" t="s">
        <v>2668</v>
      </c>
      <c r="AS101" s="75">
        <v>6899</v>
      </c>
      <c r="AT101" s="75" t="s">
        <v>2800</v>
      </c>
    </row>
    <row r="102" spans="1:49" x14ac:dyDescent="0.15">
      <c r="A102" s="106" t="s">
        <v>3024</v>
      </c>
      <c r="B102" s="75" t="s">
        <v>3025</v>
      </c>
      <c r="C102" s="75" t="s">
        <v>2791</v>
      </c>
      <c r="D102" s="75" t="s">
        <v>2653</v>
      </c>
      <c r="E102" s="75" t="s">
        <v>2898</v>
      </c>
      <c r="F102" s="75" t="s">
        <v>2899</v>
      </c>
      <c r="G102" s="75" t="s">
        <v>2900</v>
      </c>
      <c r="H102" s="75" t="s">
        <v>2657</v>
      </c>
      <c r="I102" s="75">
        <v>414</v>
      </c>
      <c r="J102" s="75">
        <v>414</v>
      </c>
      <c r="K102" s="75">
        <v>414</v>
      </c>
      <c r="L102" s="75" t="s">
        <v>2901</v>
      </c>
      <c r="M102" s="75">
        <v>2002</v>
      </c>
      <c r="N102" s="75">
        <v>13</v>
      </c>
      <c r="O102" s="75">
        <v>11092085</v>
      </c>
      <c r="P102" s="75" t="s">
        <v>2770</v>
      </c>
      <c r="Q102" s="75" t="s">
        <v>2691</v>
      </c>
      <c r="R102" s="75" t="s">
        <v>2772</v>
      </c>
      <c r="S102" s="106">
        <v>50.23</v>
      </c>
      <c r="T102" s="75" t="s">
        <v>2661</v>
      </c>
      <c r="U102" s="75" t="s">
        <v>2662</v>
      </c>
      <c r="V102" s="75" t="s">
        <v>2663</v>
      </c>
      <c r="W102" s="75" t="s">
        <v>2546</v>
      </c>
      <c r="Y102" s="75" t="s">
        <v>2590</v>
      </c>
      <c r="AC102" s="75" t="s">
        <v>2594</v>
      </c>
      <c r="AD102" s="75" t="s">
        <v>2664</v>
      </c>
      <c r="AF102" s="75" t="s">
        <v>2665</v>
      </c>
      <c r="AG102" s="75" t="s">
        <v>2776</v>
      </c>
      <c r="AH102" s="75" t="s">
        <v>2545</v>
      </c>
      <c r="AI102" s="75" t="s">
        <v>2777</v>
      </c>
      <c r="AJ102" s="75" t="s">
        <v>2668</v>
      </c>
      <c r="AK102" s="75" t="s">
        <v>2668</v>
      </c>
      <c r="AS102" s="75">
        <v>6214</v>
      </c>
      <c r="AT102" s="75" t="s">
        <v>2800</v>
      </c>
    </row>
    <row r="103" spans="1:49" x14ac:dyDescent="0.15">
      <c r="A103" s="106" t="s">
        <v>3018</v>
      </c>
      <c r="B103" s="75" t="s">
        <v>3019</v>
      </c>
      <c r="C103" s="75" t="s">
        <v>2838</v>
      </c>
      <c r="D103" s="75" t="s">
        <v>2653</v>
      </c>
      <c r="E103" s="75" t="s">
        <v>2880</v>
      </c>
      <c r="F103" s="75" t="s">
        <v>2902</v>
      </c>
      <c r="G103" s="75" t="s">
        <v>2903</v>
      </c>
      <c r="H103" s="75" t="s">
        <v>2657</v>
      </c>
      <c r="I103" s="75">
        <v>413</v>
      </c>
      <c r="J103" s="75">
        <v>413</v>
      </c>
      <c r="K103" s="75">
        <v>413</v>
      </c>
      <c r="L103" s="75" t="s">
        <v>2876</v>
      </c>
      <c r="M103" s="75">
        <v>2001</v>
      </c>
      <c r="N103" s="75">
        <v>14</v>
      </c>
      <c r="O103" s="75">
        <v>5299948</v>
      </c>
      <c r="P103" s="75" t="s">
        <v>2770</v>
      </c>
      <c r="Q103" s="75" t="s">
        <v>2691</v>
      </c>
      <c r="R103" s="75" t="s">
        <v>2772</v>
      </c>
      <c r="S103" s="106">
        <v>14.96</v>
      </c>
      <c r="T103" s="75" t="s">
        <v>2661</v>
      </c>
      <c r="U103" s="75" t="s">
        <v>2662</v>
      </c>
      <c r="V103" s="75" t="s">
        <v>2663</v>
      </c>
      <c r="W103" s="75" t="s">
        <v>2546</v>
      </c>
      <c r="Y103" s="75" t="s">
        <v>2590</v>
      </c>
      <c r="AC103" s="75" t="s">
        <v>2593</v>
      </c>
      <c r="AD103" s="75" t="s">
        <v>2664</v>
      </c>
      <c r="AF103" s="75" t="s">
        <v>2665</v>
      </c>
      <c r="AG103" s="75" t="s">
        <v>2776</v>
      </c>
      <c r="AH103" s="75" t="s">
        <v>2545</v>
      </c>
      <c r="AI103" s="75" t="s">
        <v>2777</v>
      </c>
      <c r="AJ103" s="75" t="s">
        <v>2668</v>
      </c>
      <c r="AK103" s="75" t="s">
        <v>2668</v>
      </c>
      <c r="AS103" s="75">
        <v>2980</v>
      </c>
      <c r="AT103" s="75" t="s">
        <v>2800</v>
      </c>
      <c r="AU103" s="75">
        <v>29986</v>
      </c>
      <c r="AW103" s="75">
        <v>32966</v>
      </c>
    </row>
    <row r="104" spans="1:49" x14ac:dyDescent="0.15">
      <c r="A104" s="106" t="s">
        <v>3020</v>
      </c>
      <c r="B104" s="75" t="s">
        <v>3021</v>
      </c>
      <c r="C104" s="75" t="s">
        <v>2838</v>
      </c>
      <c r="D104" s="75" t="s">
        <v>2653</v>
      </c>
      <c r="E104" s="75" t="s">
        <v>2885</v>
      </c>
      <c r="F104" s="75" t="s">
        <v>2886</v>
      </c>
      <c r="G104" s="75" t="s">
        <v>2904</v>
      </c>
      <c r="H104" s="75" t="s">
        <v>2787</v>
      </c>
      <c r="I104" s="75">
        <v>418</v>
      </c>
      <c r="J104" s="75">
        <v>418</v>
      </c>
      <c r="K104" s="75">
        <v>418</v>
      </c>
      <c r="L104" s="75" t="s">
        <v>2812</v>
      </c>
      <c r="M104" s="75">
        <v>2006</v>
      </c>
      <c r="N104" s="75">
        <v>9</v>
      </c>
      <c r="O104" s="75">
        <v>4775639</v>
      </c>
      <c r="P104" s="75" t="s">
        <v>2770</v>
      </c>
      <c r="Q104" s="75" t="s">
        <v>2691</v>
      </c>
      <c r="R104" s="75" t="s">
        <v>2772</v>
      </c>
      <c r="S104" s="106">
        <v>7.03</v>
      </c>
      <c r="T104" s="75" t="s">
        <v>2661</v>
      </c>
      <c r="U104" s="75" t="s">
        <v>2662</v>
      </c>
      <c r="V104" s="75" t="s">
        <v>2663</v>
      </c>
      <c r="W104" s="75" t="s">
        <v>2546</v>
      </c>
      <c r="Y104" s="75" t="s">
        <v>2590</v>
      </c>
      <c r="AC104" s="75" t="s">
        <v>2593</v>
      </c>
      <c r="AD104" s="75" t="s">
        <v>2664</v>
      </c>
      <c r="AF104" s="75" t="s">
        <v>2665</v>
      </c>
      <c r="AG104" s="75" t="s">
        <v>2776</v>
      </c>
      <c r="AH104" s="75" t="s">
        <v>2545</v>
      </c>
      <c r="AI104" s="75" t="s">
        <v>2777</v>
      </c>
      <c r="AJ104" s="75" t="s">
        <v>2668</v>
      </c>
      <c r="AK104" s="75" t="s">
        <v>2668</v>
      </c>
      <c r="AS104" s="75">
        <v>520</v>
      </c>
      <c r="AT104" s="75" t="s">
        <v>2800</v>
      </c>
      <c r="AU104" s="75">
        <v>30673</v>
      </c>
      <c r="AW104" s="75">
        <v>31193</v>
      </c>
    </row>
    <row r="105" spans="1:49" x14ac:dyDescent="0.15">
      <c r="A105" s="106" t="s">
        <v>1581</v>
      </c>
      <c r="B105" s="75" t="s">
        <v>3056</v>
      </c>
      <c r="C105" s="75" t="s">
        <v>2791</v>
      </c>
      <c r="D105" s="75" t="s">
        <v>2653</v>
      </c>
      <c r="E105" s="75" t="s">
        <v>2796</v>
      </c>
      <c r="F105" s="75" t="s">
        <v>2905</v>
      </c>
      <c r="G105" s="75" t="s">
        <v>2906</v>
      </c>
      <c r="H105" s="75" t="s">
        <v>2657</v>
      </c>
      <c r="I105" s="75">
        <v>363</v>
      </c>
      <c r="J105" s="75">
        <v>363</v>
      </c>
      <c r="K105" s="75">
        <v>363</v>
      </c>
      <c r="L105" s="75" t="s">
        <v>2785</v>
      </c>
      <c r="M105" s="75">
        <v>1988</v>
      </c>
      <c r="N105" s="75">
        <v>27</v>
      </c>
      <c r="O105" s="75">
        <v>2022040</v>
      </c>
      <c r="P105" s="75" t="s">
        <v>2770</v>
      </c>
      <c r="Q105" s="75" t="s">
        <v>2691</v>
      </c>
      <c r="R105" s="75" t="s">
        <v>2772</v>
      </c>
      <c r="S105" s="106">
        <v>13.6</v>
      </c>
      <c r="T105" s="75" t="s">
        <v>2661</v>
      </c>
      <c r="U105" s="75" t="s">
        <v>2662</v>
      </c>
      <c r="V105" s="75" t="s">
        <v>2663</v>
      </c>
      <c r="W105" s="75" t="s">
        <v>2546</v>
      </c>
      <c r="Y105" s="75" t="s">
        <v>2590</v>
      </c>
      <c r="AC105" s="75" t="s">
        <v>2594</v>
      </c>
      <c r="AD105" s="75" t="s">
        <v>2664</v>
      </c>
      <c r="AF105" s="75" t="s">
        <v>2665</v>
      </c>
      <c r="AG105" s="75" t="s">
        <v>2776</v>
      </c>
      <c r="AH105" s="75" t="s">
        <v>2545</v>
      </c>
      <c r="AI105" s="75" t="s">
        <v>2777</v>
      </c>
      <c r="AJ105" s="75" t="s">
        <v>2668</v>
      </c>
      <c r="AK105" s="75" t="s">
        <v>2668</v>
      </c>
      <c r="AS105" s="75">
        <v>60</v>
      </c>
      <c r="AT105" s="75" t="s">
        <v>2800</v>
      </c>
    </row>
    <row r="106" spans="1:49" x14ac:dyDescent="0.15">
      <c r="A106" s="106" t="s">
        <v>1582</v>
      </c>
      <c r="B106" s="75" t="s">
        <v>3057</v>
      </c>
      <c r="C106" s="75" t="s">
        <v>2791</v>
      </c>
      <c r="D106" s="75" t="s">
        <v>2653</v>
      </c>
      <c r="E106" s="75" t="s">
        <v>2907</v>
      </c>
      <c r="F106" s="75" t="s">
        <v>2908</v>
      </c>
      <c r="G106" s="75" t="s">
        <v>2909</v>
      </c>
      <c r="H106" s="75" t="s">
        <v>2657</v>
      </c>
      <c r="I106" s="75">
        <v>363</v>
      </c>
      <c r="J106" s="75">
        <v>363</v>
      </c>
      <c r="K106" s="75">
        <v>363</v>
      </c>
      <c r="L106" s="75" t="s">
        <v>2785</v>
      </c>
      <c r="M106" s="75">
        <v>1988</v>
      </c>
      <c r="N106" s="75">
        <v>27</v>
      </c>
      <c r="O106" s="75">
        <v>2709250</v>
      </c>
      <c r="P106" s="75" t="s">
        <v>2770</v>
      </c>
      <c r="Q106" s="75" t="s">
        <v>2691</v>
      </c>
      <c r="R106" s="75" t="s">
        <v>2772</v>
      </c>
      <c r="S106" s="106">
        <v>18</v>
      </c>
      <c r="T106" s="75" t="s">
        <v>2661</v>
      </c>
      <c r="U106" s="75" t="s">
        <v>2662</v>
      </c>
      <c r="V106" s="75" t="s">
        <v>2663</v>
      </c>
      <c r="W106" s="75" t="s">
        <v>2546</v>
      </c>
      <c r="Y106" s="75" t="s">
        <v>2590</v>
      </c>
      <c r="AC106" s="75" t="s">
        <v>2594</v>
      </c>
      <c r="AD106" s="75" t="s">
        <v>2664</v>
      </c>
      <c r="AF106" s="75" t="s">
        <v>2665</v>
      </c>
      <c r="AG106" s="75" t="s">
        <v>2776</v>
      </c>
      <c r="AH106" s="75" t="s">
        <v>2545</v>
      </c>
      <c r="AI106" s="75" t="s">
        <v>2777</v>
      </c>
      <c r="AJ106" s="75" t="s">
        <v>2668</v>
      </c>
      <c r="AK106" s="75" t="s">
        <v>2668</v>
      </c>
      <c r="AS106" s="75">
        <v>80</v>
      </c>
      <c r="AT106" s="75" t="s">
        <v>2800</v>
      </c>
    </row>
    <row r="107" spans="1:49" x14ac:dyDescent="0.15">
      <c r="A107" s="106" t="s">
        <v>3022</v>
      </c>
      <c r="B107" s="75" t="s">
        <v>3023</v>
      </c>
      <c r="C107" s="75" t="s">
        <v>2791</v>
      </c>
      <c r="D107" s="75" t="s">
        <v>2653</v>
      </c>
      <c r="E107" s="75" t="s">
        <v>2910</v>
      </c>
      <c r="F107" s="75" t="s">
        <v>2911</v>
      </c>
      <c r="G107" s="75" t="s">
        <v>2912</v>
      </c>
      <c r="H107" s="75" t="s">
        <v>2657</v>
      </c>
      <c r="I107" s="75">
        <v>413</v>
      </c>
      <c r="J107" s="75">
        <v>413</v>
      </c>
      <c r="K107" s="75">
        <v>413</v>
      </c>
      <c r="L107" s="75" t="s">
        <v>2876</v>
      </c>
      <c r="M107" s="75">
        <v>2001</v>
      </c>
      <c r="N107" s="75">
        <v>14</v>
      </c>
      <c r="O107" s="75">
        <v>32423122</v>
      </c>
      <c r="P107" s="75" t="s">
        <v>2770</v>
      </c>
      <c r="Q107" s="75" t="s">
        <v>2792</v>
      </c>
      <c r="R107" s="75" t="s">
        <v>2772</v>
      </c>
      <c r="S107" s="106">
        <v>115</v>
      </c>
      <c r="T107" s="75" t="s">
        <v>2661</v>
      </c>
      <c r="U107" s="75" t="s">
        <v>2662</v>
      </c>
      <c r="V107" s="75" t="s">
        <v>2663</v>
      </c>
      <c r="W107" s="75" t="s">
        <v>2546</v>
      </c>
      <c r="Y107" s="75" t="s">
        <v>2590</v>
      </c>
      <c r="AC107" s="75" t="s">
        <v>2594</v>
      </c>
      <c r="AD107" s="75" t="s">
        <v>2664</v>
      </c>
      <c r="AF107" s="75" t="s">
        <v>2665</v>
      </c>
      <c r="AG107" s="75" t="s">
        <v>2776</v>
      </c>
      <c r="AH107" s="75" t="s">
        <v>2545</v>
      </c>
      <c r="AI107" s="75" t="s">
        <v>2777</v>
      </c>
      <c r="AJ107" s="75" t="s">
        <v>2668</v>
      </c>
      <c r="AK107" s="75" t="s">
        <v>2668</v>
      </c>
      <c r="AS107" s="75">
        <v>918</v>
      </c>
      <c r="AT107" s="75" t="s">
        <v>2800</v>
      </c>
    </row>
    <row r="108" spans="1:49" x14ac:dyDescent="0.15">
      <c r="A108" s="106" t="s">
        <v>3014</v>
      </c>
      <c r="B108" s="75" t="s">
        <v>3015</v>
      </c>
      <c r="C108" s="75" t="s">
        <v>2915</v>
      </c>
      <c r="D108" s="75" t="s">
        <v>2653</v>
      </c>
      <c r="E108" s="75" t="s">
        <v>2913</v>
      </c>
      <c r="F108" s="75" t="s">
        <v>2914</v>
      </c>
      <c r="G108" s="75" t="s">
        <v>3054</v>
      </c>
      <c r="H108" s="75" t="s">
        <v>2657</v>
      </c>
      <c r="I108" s="75">
        <v>430</v>
      </c>
      <c r="J108" s="75">
        <v>430</v>
      </c>
      <c r="L108" s="75">
        <v>13770044</v>
      </c>
      <c r="M108" s="75" t="s">
        <v>2691</v>
      </c>
      <c r="N108" s="75">
        <v>30</v>
      </c>
      <c r="O108" s="75">
        <v>13770044</v>
      </c>
      <c r="P108" s="75" t="s">
        <v>2662</v>
      </c>
      <c r="Q108" s="75" t="s">
        <v>2691</v>
      </c>
      <c r="R108" s="75" t="s">
        <v>2546</v>
      </c>
      <c r="S108" s="106">
        <v>30</v>
      </c>
      <c r="T108" s="75" t="s">
        <v>2661</v>
      </c>
      <c r="U108" s="75" t="s">
        <v>2662</v>
      </c>
      <c r="V108" s="75" t="s">
        <v>2663</v>
      </c>
      <c r="W108" s="75" t="s">
        <v>2546</v>
      </c>
      <c r="Y108" s="75" t="s">
        <v>2590</v>
      </c>
      <c r="AC108" s="75" t="s">
        <v>2593</v>
      </c>
      <c r="AD108" s="75" t="s">
        <v>2664</v>
      </c>
      <c r="AF108" s="75" t="s">
        <v>2665</v>
      </c>
      <c r="AG108" s="75" t="s">
        <v>2776</v>
      </c>
      <c r="AH108" s="75" t="s">
        <v>2545</v>
      </c>
      <c r="AI108" s="75" t="s">
        <v>2777</v>
      </c>
      <c r="AJ108" s="75" t="s">
        <v>2668</v>
      </c>
      <c r="AK108" s="75" t="s">
        <v>2668</v>
      </c>
    </row>
    <row r="109" spans="1:49" x14ac:dyDescent="0.15">
      <c r="A109" s="106" t="s">
        <v>3055</v>
      </c>
      <c r="B109" s="75" t="s">
        <v>2513</v>
      </c>
      <c r="C109" s="75" t="s">
        <v>2915</v>
      </c>
      <c r="D109" s="75" t="s">
        <v>2653</v>
      </c>
      <c r="E109" s="75" t="s">
        <v>2916</v>
      </c>
      <c r="F109" s="75" t="s">
        <v>2917</v>
      </c>
      <c r="G109" s="75" t="s">
        <v>2918</v>
      </c>
      <c r="H109" s="75" t="s">
        <v>2657</v>
      </c>
      <c r="I109" s="75">
        <v>429</v>
      </c>
      <c r="J109" s="75">
        <v>429</v>
      </c>
      <c r="K109" s="75">
        <v>430</v>
      </c>
      <c r="L109" s="75">
        <v>16800109</v>
      </c>
      <c r="M109" s="75" t="s">
        <v>2691</v>
      </c>
      <c r="N109" s="75">
        <v>42</v>
      </c>
      <c r="O109" s="75">
        <v>16800109</v>
      </c>
      <c r="Q109" s="75" t="s">
        <v>2691</v>
      </c>
      <c r="R109" s="75">
        <v>42</v>
      </c>
      <c r="S109" s="106">
        <v>42</v>
      </c>
      <c r="T109" s="75" t="s">
        <v>2661</v>
      </c>
      <c r="U109" s="75" t="s">
        <v>2662</v>
      </c>
      <c r="V109" s="75" t="s">
        <v>2663</v>
      </c>
      <c r="W109" s="75" t="s">
        <v>2546</v>
      </c>
      <c r="Y109" s="75" t="s">
        <v>2590</v>
      </c>
      <c r="AC109" s="75" t="s">
        <v>2593</v>
      </c>
      <c r="AD109" s="75" t="s">
        <v>2664</v>
      </c>
      <c r="AF109" s="75" t="s">
        <v>2665</v>
      </c>
      <c r="AG109" s="75" t="s">
        <v>2776</v>
      </c>
      <c r="AH109" s="75" t="s">
        <v>2545</v>
      </c>
      <c r="AI109" s="75" t="s">
        <v>2777</v>
      </c>
      <c r="AJ109" s="75" t="s">
        <v>2668</v>
      </c>
      <c r="AK109" s="75" t="s">
        <v>2668</v>
      </c>
    </row>
    <row r="111" spans="1:49" x14ac:dyDescent="0.15">
      <c r="S111" s="106">
        <v>5786.6200000000008</v>
      </c>
    </row>
    <row r="112" spans="1:49" x14ac:dyDescent="0.15">
      <c r="S112" s="106">
        <v>263.32</v>
      </c>
    </row>
  </sheetData>
  <phoneticPr fontId="4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表紙＆目次＆凡例</vt:lpstr>
      <vt:lpstr>(1)公共施設</vt:lpstr>
      <vt:lpstr>Sheet2</vt:lpstr>
      <vt:lpstr>'(1)公共施設'!Print_Area</vt:lpstr>
      <vt:lpstr>'表紙＆目次＆凡例'!Print_Area</vt:lpstr>
      <vt:lpstr>'(1)公共施設'!Print_Titles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泰之</dc:creator>
  <cp:lastModifiedBy> </cp:lastModifiedBy>
  <cp:lastPrinted>2025-03-07T07:53:16Z</cp:lastPrinted>
  <dcterms:created xsi:type="dcterms:W3CDTF">2019-03-26T04:42:59Z</dcterms:created>
  <dcterms:modified xsi:type="dcterms:W3CDTF">2025-03-31T05:27:31Z</dcterms:modified>
</cp:coreProperties>
</file>